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itkara\Desktop\MODERNA II - Stavební\ZŠ Chrustova\Slepý rozpočet\"/>
    </mc:Choice>
  </mc:AlternateContent>
  <xr:revisionPtr revIDLastSave="0" documentId="13_ncr:1_{A5E86CDF-6644-45B4-93F5-5F7D9D0EB663}" xr6:coauthVersionLast="47" xr6:coauthVersionMax="47" xr10:uidLastSave="{00000000-0000-0000-0000-000000000000}"/>
  <bookViews>
    <workbookView xWindow="3540" yWindow="555" windowWidth="22125" windowHeight="13515" xr2:uid="{00000000-000D-0000-FFFF-FFFF00000000}"/>
  </bookViews>
  <sheets>
    <sheet name="Rekapitulace stavby" sheetId="1" r:id="rId1"/>
    <sheet name="11 - ZŠ Chrustova - Cvičn..." sheetId="2" r:id="rId2"/>
    <sheet name="12 - ZŠ Chrustova - Cvičn..." sheetId="3" r:id="rId3"/>
    <sheet name="Pokyny pro vyplnění" sheetId="6" r:id="rId4"/>
  </sheets>
  <definedNames>
    <definedName name="_xlnm._FilterDatabase" localSheetId="1" hidden="1">'11 - ZŠ Chrustova - Cvičn...'!$C$94:$K$320</definedName>
    <definedName name="_xlnm._FilterDatabase" localSheetId="2" hidden="1">'12 - ZŠ Chrustova - Cvičn...'!$C$80:$K$95</definedName>
    <definedName name="_xlnm.Print_Titles" localSheetId="1">'11 - ZŠ Chrustova - Cvičn...'!$94:$94</definedName>
    <definedName name="_xlnm.Print_Titles" localSheetId="2">'12 - ZŠ Chrustova - Cvičn...'!$80:$80</definedName>
    <definedName name="_xlnm.Print_Titles" localSheetId="0">'Rekapitulace stavby'!$52:$52</definedName>
    <definedName name="_xlnm.Print_Area" localSheetId="1">'11 - ZŠ Chrustova - Cvičn...'!$C$4:$J$39,'11 - ZŠ Chrustova - Cvičn...'!$C$45:$J$76,'11 - ZŠ Chrustova - Cvičn...'!$C$82:$K$320</definedName>
    <definedName name="_xlnm.Print_Area" localSheetId="2">'12 - ZŠ Chrustova - Cvičn...'!$C$4:$J$39,'12 - ZŠ Chrustova - Cvičn...'!$C$45:$J$62,'12 - ZŠ Chrustova - Cvičn...'!$C$68:$K$95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8" i="1" l="1"/>
  <c r="AX58" i="1"/>
  <c r="AY57" i="1"/>
  <c r="AX57" i="1"/>
  <c r="J37" i="3"/>
  <c r="J36" i="3"/>
  <c r="AY56" i="1" s="1"/>
  <c r="J35" i="3"/>
  <c r="AX56" i="1" s="1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52" i="3" s="1"/>
  <c r="E7" i="3"/>
  <c r="E48" i="3" s="1"/>
  <c r="J37" i="2"/>
  <c r="J36" i="2"/>
  <c r="AY55" i="1"/>
  <c r="J35" i="2"/>
  <c r="AX55" i="1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T311" i="2" s="1"/>
  <c r="R312" i="2"/>
  <c r="R311" i="2" s="1"/>
  <c r="P312" i="2"/>
  <c r="P311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T155" i="2" s="1"/>
  <c r="R156" i="2"/>
  <c r="R155" i="2" s="1"/>
  <c r="P156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98" i="2"/>
  <c r="BH98" i="2"/>
  <c r="BG98" i="2"/>
  <c r="BF98" i="2"/>
  <c r="T98" i="2"/>
  <c r="R98" i="2"/>
  <c r="P98" i="2"/>
  <c r="J92" i="2"/>
  <c r="J91" i="2"/>
  <c r="F91" i="2"/>
  <c r="F89" i="2"/>
  <c r="E87" i="2"/>
  <c r="J55" i="2"/>
  <c r="J54" i="2"/>
  <c r="F54" i="2"/>
  <c r="F52" i="2"/>
  <c r="E50" i="2"/>
  <c r="J18" i="2"/>
  <c r="E18" i="2"/>
  <c r="F92" i="2" s="1"/>
  <c r="J17" i="2"/>
  <c r="J12" i="2"/>
  <c r="J52" i="2"/>
  <c r="E7" i="2"/>
  <c r="E85" i="2" s="1"/>
  <c r="L50" i="1"/>
  <c r="AM50" i="1"/>
  <c r="AM49" i="1"/>
  <c r="L49" i="1"/>
  <c r="AM47" i="1"/>
  <c r="L47" i="1"/>
  <c r="L45" i="1"/>
  <c r="L44" i="1"/>
  <c r="BK298" i="2"/>
  <c r="J271" i="2"/>
  <c r="J189" i="2"/>
  <c r="J234" i="2"/>
  <c r="BK246" i="2"/>
  <c r="J161" i="2"/>
  <c r="BK196" i="2"/>
  <c r="J281" i="2"/>
  <c r="J205" i="2"/>
  <c r="BK218" i="2"/>
  <c r="J118" i="2"/>
  <c r="BK118" i="2"/>
  <c r="BK126" i="2"/>
  <c r="BK88" i="3"/>
  <c r="J142" i="2"/>
  <c r="BK304" i="2"/>
  <c r="J304" i="2"/>
  <c r="BK202" i="2"/>
  <c r="J121" i="2"/>
  <c r="J92" i="3"/>
  <c r="BK301" i="2"/>
  <c r="J148" i="2"/>
  <c r="J301" i="2"/>
  <c r="BK278" i="2"/>
  <c r="BK210" i="2"/>
  <c r="J289" i="2"/>
  <c r="J90" i="3"/>
  <c r="BK249" i="2"/>
  <c r="BK208" i="2"/>
  <c r="BK98" i="2"/>
  <c r="BK92" i="3"/>
  <c r="BK318" i="2"/>
  <c r="J252" i="2"/>
  <c r="J156" i="2"/>
  <c r="BK281" i="2"/>
  <c r="J249" i="2"/>
  <c r="BK167" i="2"/>
  <c r="J274" i="2"/>
  <c r="J186" i="2"/>
  <c r="J88" i="3"/>
  <c r="BK231" i="2"/>
  <c r="BK173" i="2"/>
  <c r="BK274" i="2"/>
  <c r="BK312" i="2"/>
  <c r="BK183" i="2"/>
  <c r="BK271" i="2"/>
  <c r="J315" i="2"/>
  <c r="J84" i="3"/>
  <c r="BK289" i="2"/>
  <c r="J215" i="2"/>
  <c r="BK176" i="2"/>
  <c r="J98" i="2"/>
  <c r="BK234" i="2"/>
  <c r="BK170" i="2"/>
  <c r="J284" i="2"/>
  <c r="BK260" i="2"/>
  <c r="BK121" i="2"/>
  <c r="BK263" i="2"/>
  <c r="BK284" i="2"/>
  <c r="J278" i="2"/>
  <c r="BK226" i="2"/>
  <c r="J208" i="2"/>
  <c r="BK152" i="2"/>
  <c r="J312" i="2"/>
  <c r="BK186" i="2"/>
  <c r="J145" i="2"/>
  <c r="BK192" i="2"/>
  <c r="J131" i="2"/>
  <c r="J94" i="3"/>
  <c r="BK242" i="2"/>
  <c r="J202" i="2"/>
  <c r="J152" i="2"/>
  <c r="BK111" i="2"/>
  <c r="J295" i="2"/>
  <c r="J212" i="2"/>
  <c r="J226" i="2"/>
  <c r="BK145" i="2"/>
  <c r="J192" i="2"/>
  <c r="BK199" i="2"/>
  <c r="J263" i="2"/>
  <c r="J318" i="2"/>
  <c r="BK205" i="2"/>
  <c r="BK156" i="2"/>
  <c r="BK84" i="3"/>
  <c r="J196" i="2"/>
  <c r="BK94" i="3"/>
  <c r="BK222" i="2"/>
  <c r="BK252" i="2"/>
  <c r="BK161" i="2"/>
  <c r="J298" i="2"/>
  <c r="J164" i="2"/>
  <c r="J231" i="2"/>
  <c r="BK180" i="2"/>
  <c r="BK86" i="3"/>
  <c r="J180" i="2"/>
  <c r="J86" i="3"/>
  <c r="BK295" i="2"/>
  <c r="J167" i="2"/>
  <c r="BK148" i="2"/>
  <c r="J199" i="2"/>
  <c r="J183" i="2"/>
  <c r="BK315" i="2"/>
  <c r="BK131" i="2"/>
  <c r="BK212" i="2"/>
  <c r="J170" i="2"/>
  <c r="J111" i="2"/>
  <c r="BK189" i="2"/>
  <c r="J173" i="2"/>
  <c r="BK90" i="3"/>
  <c r="J246" i="2"/>
  <c r="BK106" i="2"/>
  <c r="J260" i="2"/>
  <c r="J136" i="2"/>
  <c r="J106" i="2"/>
  <c r="J210" i="2"/>
  <c r="BK142" i="2"/>
  <c r="J218" i="2"/>
  <c r="BK215" i="2"/>
  <c r="J242" i="2"/>
  <c r="BK136" i="2"/>
  <c r="J239" i="2"/>
  <c r="BK239" i="2"/>
  <c r="J126" i="2"/>
  <c r="AS54" i="1"/>
  <c r="J176" i="2"/>
  <c r="J222" i="2"/>
  <c r="BK164" i="2"/>
  <c r="T97" i="2" l="1"/>
  <c r="R195" i="2"/>
  <c r="P288" i="2"/>
  <c r="BK117" i="2"/>
  <c r="J117" i="2" s="1"/>
  <c r="J62" i="2" s="1"/>
  <c r="BK179" i="2"/>
  <c r="J179" i="2"/>
  <c r="J67" i="2" s="1"/>
  <c r="T179" i="2"/>
  <c r="T245" i="2"/>
  <c r="T314" i="2"/>
  <c r="T310" i="2"/>
  <c r="T83" i="3"/>
  <c r="T82" i="3"/>
  <c r="T81" i="3"/>
  <c r="T117" i="2"/>
  <c r="R160" i="2"/>
  <c r="BK195" i="2"/>
  <c r="J195" i="2" s="1"/>
  <c r="J68" i="2" s="1"/>
  <c r="BK245" i="2"/>
  <c r="J245" i="2" s="1"/>
  <c r="J70" i="2" s="1"/>
  <c r="R288" i="2"/>
  <c r="R314" i="2"/>
  <c r="R310" i="2"/>
  <c r="BK83" i="3"/>
  <c r="J83" i="3" s="1"/>
  <c r="J61" i="3" s="1"/>
  <c r="P97" i="2"/>
  <c r="P160" i="2"/>
  <c r="R221" i="2"/>
  <c r="R277" i="2"/>
  <c r="P314" i="2"/>
  <c r="P310" i="2"/>
  <c r="R83" i="3"/>
  <c r="R82" i="3" s="1"/>
  <c r="R81" i="3" s="1"/>
  <c r="T160" i="2"/>
  <c r="P195" i="2"/>
  <c r="R245" i="2"/>
  <c r="P277" i="2"/>
  <c r="BK141" i="2"/>
  <c r="J141" i="2" s="1"/>
  <c r="J63" i="2" s="1"/>
  <c r="R179" i="2"/>
  <c r="P245" i="2"/>
  <c r="BK97" i="2"/>
  <c r="J97" i="2" s="1"/>
  <c r="J61" i="2" s="1"/>
  <c r="P179" i="2"/>
  <c r="T221" i="2"/>
  <c r="T277" i="2"/>
  <c r="R117" i="2"/>
  <c r="BK221" i="2"/>
  <c r="J221" i="2" s="1"/>
  <c r="J69" i="2" s="1"/>
  <c r="BK288" i="2"/>
  <c r="J288" i="2" s="1"/>
  <c r="J72" i="2" s="1"/>
  <c r="AU58" i="1"/>
  <c r="P117" i="2"/>
  <c r="P141" i="2"/>
  <c r="T141" i="2"/>
  <c r="P221" i="2"/>
  <c r="T288" i="2"/>
  <c r="P83" i="3"/>
  <c r="P82" i="3" s="1"/>
  <c r="P81" i="3" s="1"/>
  <c r="AU56" i="1" s="1"/>
  <c r="R97" i="2"/>
  <c r="R96" i="2"/>
  <c r="R141" i="2"/>
  <c r="BK160" i="2"/>
  <c r="J160" i="2" s="1"/>
  <c r="J66" i="2" s="1"/>
  <c r="T195" i="2"/>
  <c r="BK277" i="2"/>
  <c r="J277" i="2" s="1"/>
  <c r="J71" i="2" s="1"/>
  <c r="BK314" i="2"/>
  <c r="J314" i="2" s="1"/>
  <c r="J75" i="2" s="1"/>
  <c r="BK311" i="2"/>
  <c r="BK155" i="2"/>
  <c r="J155" i="2"/>
  <c r="J64" i="2"/>
  <c r="E71" i="3"/>
  <c r="BE86" i="3"/>
  <c r="J75" i="3"/>
  <c r="F55" i="3"/>
  <c r="BE88" i="3"/>
  <c r="BE84" i="3"/>
  <c r="BE94" i="3"/>
  <c r="BE92" i="3"/>
  <c r="BE90" i="3"/>
  <c r="F55" i="2"/>
  <c r="BE210" i="2"/>
  <c r="E48" i="2"/>
  <c r="BE252" i="2"/>
  <c r="BE142" i="2"/>
  <c r="BE131" i="2"/>
  <c r="BE156" i="2"/>
  <c r="BE173" i="2"/>
  <c r="BE106" i="2"/>
  <c r="BE121" i="2"/>
  <c r="BE145" i="2"/>
  <c r="J89" i="2"/>
  <c r="BE192" i="2"/>
  <c r="BE98" i="2"/>
  <c r="BE152" i="2"/>
  <c r="BE289" i="2"/>
  <c r="BE148" i="2"/>
  <c r="BE118" i="2"/>
  <c r="BE205" i="2"/>
  <c r="BE161" i="2"/>
  <c r="BE186" i="2"/>
  <c r="BE164" i="2"/>
  <c r="BE218" i="2"/>
  <c r="BE167" i="2"/>
  <c r="BE196" i="2"/>
  <c r="BE208" i="2"/>
  <c r="BE215" i="2"/>
  <c r="BE234" i="2"/>
  <c r="BE231" i="2"/>
  <c r="BE176" i="2"/>
  <c r="BE183" i="2"/>
  <c r="BE189" i="2"/>
  <c r="BE222" i="2"/>
  <c r="BE226" i="2"/>
  <c r="BE249" i="2"/>
  <c r="BE263" i="2"/>
  <c r="BE284" i="2"/>
  <c r="BE111" i="2"/>
  <c r="BE260" i="2"/>
  <c r="BE271" i="2"/>
  <c r="BE278" i="2"/>
  <c r="BE281" i="2"/>
  <c r="BE136" i="2"/>
  <c r="BE274" i="2"/>
  <c r="BE170" i="2"/>
  <c r="BE180" i="2"/>
  <c r="BE202" i="2"/>
  <c r="BE239" i="2"/>
  <c r="BE126" i="2"/>
  <c r="BE199" i="2"/>
  <c r="BE212" i="2"/>
  <c r="BE242" i="2"/>
  <c r="BE246" i="2"/>
  <c r="BE295" i="2"/>
  <c r="BE298" i="2"/>
  <c r="BE301" i="2"/>
  <c r="BE304" i="2"/>
  <c r="BE312" i="2"/>
  <c r="BE315" i="2"/>
  <c r="BE318" i="2"/>
  <c r="F34" i="2"/>
  <c r="BA55" i="1" s="1"/>
  <c r="F37" i="3"/>
  <c r="BD56" i="1" s="1"/>
  <c r="J34" i="2"/>
  <c r="AW55" i="1" s="1"/>
  <c r="F37" i="2"/>
  <c r="BD55" i="1" s="1"/>
  <c r="BB58" i="1"/>
  <c r="F34" i="3"/>
  <c r="BA56" i="1" s="1"/>
  <c r="BC57" i="1"/>
  <c r="BA57" i="1"/>
  <c r="F35" i="3"/>
  <c r="BB56" i="1" s="1"/>
  <c r="AW58" i="1"/>
  <c r="AW57" i="1"/>
  <c r="BD57" i="1"/>
  <c r="BA58" i="1"/>
  <c r="J34" i="3"/>
  <c r="AW56" i="1" s="1"/>
  <c r="BB57" i="1"/>
  <c r="BD58" i="1"/>
  <c r="F36" i="3"/>
  <c r="BC56" i="1" s="1"/>
  <c r="F36" i="2"/>
  <c r="BC55" i="1" s="1"/>
  <c r="F35" i="2"/>
  <c r="BB55" i="1" s="1"/>
  <c r="BC58" i="1"/>
  <c r="BK310" i="2" l="1"/>
  <c r="J310" i="2" s="1"/>
  <c r="J73" i="2" s="1"/>
  <c r="BK82" i="3"/>
  <c r="J82" i="3" s="1"/>
  <c r="J60" i="3" s="1"/>
  <c r="J311" i="2"/>
  <c r="J74" i="2" s="1"/>
  <c r="AU57" i="1"/>
  <c r="BK96" i="2"/>
  <c r="P96" i="2"/>
  <c r="P159" i="2"/>
  <c r="T159" i="2"/>
  <c r="R159" i="2"/>
  <c r="R95" i="2" s="1"/>
  <c r="T96" i="2"/>
  <c r="T95" i="2"/>
  <c r="BK159" i="2"/>
  <c r="J159" i="2" s="1"/>
  <c r="J65" i="2" s="1"/>
  <c r="F33" i="3"/>
  <c r="AZ56" i="1" s="1"/>
  <c r="AV57" i="1"/>
  <c r="AT57" i="1" s="1"/>
  <c r="BB54" i="1"/>
  <c r="AX54" i="1" s="1"/>
  <c r="AZ57" i="1"/>
  <c r="BC54" i="1"/>
  <c r="AY54" i="1" s="1"/>
  <c r="J33" i="2"/>
  <c r="AV55" i="1" s="1"/>
  <c r="AT55" i="1" s="1"/>
  <c r="AV58" i="1"/>
  <c r="AT58" i="1" s="1"/>
  <c r="J33" i="3"/>
  <c r="AV56" i="1" s="1"/>
  <c r="AT56" i="1" s="1"/>
  <c r="BA54" i="1"/>
  <c r="W30" i="1" s="1"/>
  <c r="F33" i="2"/>
  <c r="AZ55" i="1" s="1"/>
  <c r="AZ58" i="1"/>
  <c r="BD54" i="1"/>
  <c r="W33" i="1" s="1"/>
  <c r="BK81" i="3" l="1"/>
  <c r="J81" i="3" s="1"/>
  <c r="J59" i="3" s="1"/>
  <c r="BK95" i="2"/>
  <c r="J95" i="2" s="1"/>
  <c r="J30" i="2" s="1"/>
  <c r="AG55" i="1" s="1"/>
  <c r="AN55" i="1" s="1"/>
  <c r="J96" i="2"/>
  <c r="J60" i="2" s="1"/>
  <c r="P95" i="2"/>
  <c r="AU55" i="1" s="1"/>
  <c r="AU54" i="1" s="1"/>
  <c r="W32" i="1"/>
  <c r="AW54" i="1"/>
  <c r="AK30" i="1" s="1"/>
  <c r="W31" i="1"/>
  <c r="AZ54" i="1"/>
  <c r="W29" i="1" s="1"/>
  <c r="J30" i="3" l="1"/>
  <c r="AG56" i="1" s="1"/>
  <c r="AG54" i="1" s="1"/>
  <c r="AK26" i="1" s="1"/>
  <c r="J39" i="2"/>
  <c r="J59" i="2"/>
  <c r="AV54" i="1"/>
  <c r="AK29" i="1" s="1"/>
  <c r="AN56" i="1" l="1"/>
  <c r="AN54" i="1" s="1"/>
  <c r="AK35" i="1" s="1"/>
  <c r="J39" i="3"/>
  <c r="AT54" i="1"/>
</calcChain>
</file>

<file path=xl/sharedStrings.xml><?xml version="1.0" encoding="utf-8"?>
<sst xmlns="http://schemas.openxmlformats.org/spreadsheetml/2006/main" count="2788" uniqueCount="721">
  <si>
    <t>Export Komplet</t>
  </si>
  <si>
    <t>VZ</t>
  </si>
  <si>
    <t>2.0</t>
  </si>
  <si>
    <t/>
  </si>
  <si>
    <t>False</t>
  </si>
  <si>
    <t>{f84fb2da-537b-4883-b3f3-c6cb1646f701}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</si>
  <si>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</si>
  <si>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</si>
  <si>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</si>
  <si>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</si>
  <si>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</si>
  <si>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</si>
  <si>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</si>
  <si>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</si>
  <si>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</si>
  <si>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</si>
  <si>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</si>
  <si>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</si>
  <si>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učeben ZŠ Slezská Ostrava II (PD, AD, IČ)</t>
  </si>
  <si>
    <t>KSO:</t>
  </si>
  <si>
    <t>CC-CZ:</t>
  </si>
  <si>
    <t>Místo:</t>
  </si>
  <si>
    <t>Slezská Ostrava</t>
  </si>
  <si>
    <t>Datum:</t>
  </si>
  <si>
    <t>30. 6. 2022</t>
  </si>
  <si>
    <t>Zadavatel:</t>
  </si>
  <si>
    <t>IČ:</t>
  </si>
  <si>
    <t>Městský obvod Slezská Ostrava</t>
  </si>
  <si>
    <t>DIČ:</t>
  </si>
  <si>
    <t>Uchazeč:</t>
  </si>
  <si>
    <t>Vyplň údaj</t>
  </si>
  <si>
    <t>Projektant:</t>
  </si>
  <si>
    <t>Kapego projekt s.r.o.</t>
  </si>
  <si>
    <t>True</t>
  </si>
  <si>
    <t>Zpracovatel:</t>
  </si>
  <si>
    <t>Pavel Klus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</si>
  <si>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</si>
  <si>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</si>
  <si>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</si>
  <si>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</si>
  <si>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</si>
  <si>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</si>
  <si>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</si>
  <si>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</si>
  <si>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</si>
  <si>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</si>
  <si>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</si>
  <si>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</si>
  <si>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</si>
  <si>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</si>
  <si>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</si>
  <si>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</si>
  <si>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</si>
  <si>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</si>
  <si>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</si>
  <si>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</si>
  <si>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</si>
  <si>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</si>
  <si>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</si>
  <si>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</si>
  <si>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</si>
  <si>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</si>
  <si>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</si>
  <si>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</si>
  <si>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</si>
  <si>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</si>
  <si>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</si>
  <si>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</si>
  <si>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</si>
  <si>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</si>
  <si>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</si>
  <si>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</si>
  <si>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</si>
  <si>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</si>
  <si>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</si>
  <si>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</si>
  <si>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</si>
  <si>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</si>
  <si>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ZŠ Chrustova - Cvičná kuchyňka - stavební část</t>
  </si>
  <si>
    <t>STA</t>
  </si>
  <si>
    <t>1</t>
  </si>
  <si>
    <t>{b95f7721-039c-405a-be55-f502d86cd9e3}</t>
  </si>
  <si>
    <t>2</t>
  </si>
  <si>
    <t>12</t>
  </si>
  <si>
    <t>ZŠ Chrustova - Cvičná kuchyňka interiér</t>
  </si>
  <si>
    <t>{426945cc-501d-4e55-b735-66658d45b656}</t>
  </si>
  <si>
    <t>13</t>
  </si>
  <si>
    <t>{9028d4f6-5285-46f9-85bc-98f34be6fa03}</t>
  </si>
  <si>
    <t>14</t>
  </si>
  <si>
    <t>{a7cb8a31-5aba-4d70-9cfe-a6b03c2f2050}</t>
  </si>
  <si>
    <t>KRYCÍ LIST SOUPISU PRACÍ</t>
  </si>
  <si>
    <t>Objekt:</t>
  </si>
  <si>
    <t>11 - ZŠ Chrustova - Cvičná kuchyňka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</si>
  <si>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</si>
  <si>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</si>
  <si>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</si>
  <si>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</si>
  <si>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</si>
  <si>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</si>
  <si>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</si>
  <si>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</si>
  <si>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</si>
  <si>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</si>
  <si>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</si>
  <si>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</si>
  <si>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</si>
  <si>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</si>
  <si>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</si>
  <si>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</si>
  <si>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</si>
  <si>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</si>
  <si>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</si>
  <si>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</si>
  <si>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</si>
  <si>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</si>
  <si>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</si>
  <si>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</si>
  <si>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</si>
  <si>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</si>
  <si>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</si>
  <si>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</si>
  <si>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</si>
  <si>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</si>
  <si>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</si>
  <si>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</si>
  <si>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</si>
  <si>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</si>
  <si>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</si>
  <si>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</si>
  <si>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</si>
  <si>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</si>
  <si>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</si>
  <si>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612325121</t>
  </si>
  <si>
    <t>Vápenocementová štuková omítka rýh ve stěnách š do 150 mm</t>
  </si>
  <si>
    <t>m2</t>
  </si>
  <si>
    <t>CS ÚRS 2021 02</t>
  </si>
  <si>
    <t>4</t>
  </si>
  <si>
    <t>946764255</t>
  </si>
  <si>
    <t>PP</t>
  </si>
  <si>
    <t>Vápenocementová omítka rýh štuková ve stěnách, šířky rýhy do 150 mm</t>
  </si>
  <si>
    <t>Online PSC</t>
  </si>
  <si>
    <t>https://podminky.urs.cz/item/CS_URS_2021_02/612325121</t>
  </si>
  <si>
    <t>VV</t>
  </si>
  <si>
    <t>pro PPR</t>
  </si>
  <si>
    <t>20*0,15</t>
  </si>
  <si>
    <t>pro HT</t>
  </si>
  <si>
    <t>11*0,15</t>
  </si>
  <si>
    <t>Součet</t>
  </si>
  <si>
    <t>632451234</t>
  </si>
  <si>
    <t>Potěr cementový samonivelační litý C25 tl přes 45 do 50 mm</t>
  </si>
  <si>
    <t>1527179110</t>
  </si>
  <si>
    <t>Potěr cementový samonivelační litý tř. C 25, tl. přes 45 do 50 mm</t>
  </si>
  <si>
    <t>https://podminky.urs.cz/item/CS_URS_2021_02/632451234</t>
  </si>
  <si>
    <t>M301</t>
  </si>
  <si>
    <t>20,14</t>
  </si>
  <si>
    <t>3</t>
  </si>
  <si>
    <t>632451292</t>
  </si>
  <si>
    <t>Příplatek k cementovému samonivelačnímu litému potěru C25 ZKD 5 mm tl přes 50 mm</t>
  </si>
  <si>
    <t>-1837362893</t>
  </si>
  <si>
    <t>Potěr cementový samonivelační litý Příplatek k cenám za každých dalších i započatých 5 mm tloušťky přes 50 mm tř. C 25</t>
  </si>
  <si>
    <t>https://podminky.urs.cz/item/CS_URS_2021_02/632451292</t>
  </si>
  <si>
    <t>20,14*2 'Přepočtené koeficientem množství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</si>
  <si>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</si>
  <si>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</si>
  <si>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</si>
  <si>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</si>
  <si>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748437469</t>
  </si>
  <si>
    <t>Lešení pomocné pracovní pro objekty pozemních staveb pro zatížení do 150 kg/m2, o výšce lešeňové podlahy do 1,9 m</t>
  </si>
  <si>
    <t>https://podminky.urs.cz/item/CS_URS_2021_02/949101111</t>
  </si>
  <si>
    <t>5</t>
  </si>
  <si>
    <t>952901111</t>
  </si>
  <si>
    <t>Vyčištění budov bytové a občanské výstavby při výšce podlaží do 4 m</t>
  </si>
  <si>
    <t>-1147263228</t>
  </si>
  <si>
    <t>Vyčištění budov nebo objektů před předáním do užívání budov bytové nebo občanské výstavby, světlé výšky podlaží do 4 m</t>
  </si>
  <si>
    <t>https://podminky.urs.cz/item/CS_URS_2021_02/952901111</t>
  </si>
  <si>
    <t>965045113</t>
  </si>
  <si>
    <t>Bourání potěrů cementových nebo pískocementových tl do 50 mm pl přes 4 m2</t>
  </si>
  <si>
    <t>396347964</t>
  </si>
  <si>
    <t>Bourání potěrů tl. do 50 mm cementových nebo pískocementových, plochy přes 4 m2</t>
  </si>
  <si>
    <t>https://podminky.urs.cz/item/CS_URS_2021_02/965045113</t>
  </si>
  <si>
    <t>7</t>
  </si>
  <si>
    <t>974031132</t>
  </si>
  <si>
    <t>Vysekání rýh ve zdivu cihelném hl do 50 mm š do 70 mm</t>
  </si>
  <si>
    <t>m</t>
  </si>
  <si>
    <t>-1678037266</t>
  </si>
  <si>
    <t>Vysekání rýh ve zdivu cihelném na maltu vápennou nebo vápenocementovou do hl. 50 mm a šířky do 70 mm</t>
  </si>
  <si>
    <t>https://podminky.urs.cz/item/CS_URS_2021_02/974031132</t>
  </si>
  <si>
    <t>20</t>
  </si>
  <si>
    <t>8</t>
  </si>
  <si>
    <t>974031142</t>
  </si>
  <si>
    <t>Vysekání rýh ve zdivu cihelném hl do 70 mm š do 70 mm</t>
  </si>
  <si>
    <t>2136036598</t>
  </si>
  <si>
    <t>Vysekání rýh ve zdivu cihelném na maltu vápennou nebo vápenocementovou do hl. 70 mm a šířky do 70 mm</t>
  </si>
  <si>
    <t>https://podminky.urs.cz/item/CS_URS_2021_02/974031142</t>
  </si>
  <si>
    <t>997</t>
  </si>
  <si>
    <t>Přesun sutě</t>
  </si>
  <si>
    <t>997013211</t>
  </si>
  <si>
    <t>Vnitrostaveništní doprava suti a vybouraných hmot pro budovy v do 6 m ručně</t>
  </si>
  <si>
    <t>t</t>
  </si>
  <si>
    <t>951793645</t>
  </si>
  <si>
    <t>Vnitrostaveništní doprava suti a vybouraných hmot vodorovně do 50 m svisle ručně pro budovy a haly výšky do 6 m</t>
  </si>
  <si>
    <t>https://podminky.urs.cz/item/CS_URS_2021_02/997013211</t>
  </si>
  <si>
    <t>10</t>
  </si>
  <si>
    <t>997013501</t>
  </si>
  <si>
    <t>Odvoz suti a vybouraných hmot na skládku nebo meziskládku do 1 km se složením</t>
  </si>
  <si>
    <t>-1043110</t>
  </si>
  <si>
    <t>Odvoz suti a vybouraných hmot na skládku nebo meziskládku se složením, na vzdálenost do 1 km</t>
  </si>
  <si>
    <t>https://podminky.urs.cz/item/CS_URS_2021_02/997013501</t>
  </si>
  <si>
    <t>997013509</t>
  </si>
  <si>
    <t>Příplatek k odvozu suti a vybouraných hmot na skládku ZKD 1 km přes 1 km</t>
  </si>
  <si>
    <t>1296072752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</si>
  <si>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</si>
  <si>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</si>
  <si>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2,135*14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</si>
  <si>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</si>
  <si>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</si>
  <si>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-121093233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</si>
  <si>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</si>
  <si>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https://podminky.urs.cz/item/CS_URS_2021_02/997013869</t>
  </si>
  <si>
    <t>998</t>
  </si>
  <si>
    <t>Přesun hmot</t>
  </si>
  <si>
    <t>998018001</t>
  </si>
  <si>
    <t>Přesun hmot ruční pro budovy v do 6 m</t>
  </si>
  <si>
    <t>-445013029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</si>
  <si>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</si>
  <si>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https://podminky.urs.cz/item/CS_URS_2021_02/998018001</t>
  </si>
  <si>
    <t>PSV</t>
  </si>
  <si>
    <t>Práce a dodávky PSV</t>
  </si>
  <si>
    <t>721</t>
  </si>
  <si>
    <t>Zdravotechnika - vnitřní kanalizace</t>
  </si>
  <si>
    <t>721171913</t>
  </si>
  <si>
    <t>Potrubí z PP propojení potrubí DN 50</t>
  </si>
  <si>
    <t>kus</t>
  </si>
  <si>
    <t>16</t>
  </si>
  <si>
    <t>436822325</t>
  </si>
  <si>
    <t>Opravy odpadního potrubí plastového propojení dosavadního potrubí DN 50</t>
  </si>
  <si>
    <t>https://podminky.urs.cz/item/CS_URS_2021_02/721171913</t>
  </si>
  <si>
    <t>721174042</t>
  </si>
  <si>
    <t>Potrubí kanalizační z PP připojovací DN 40</t>
  </si>
  <si>
    <t>-634790436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</si>
  <si>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</si>
  <si>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</si>
  <si>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</si>
  <si>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</si>
  <si>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1089841075</t>
  </si>
  <si>
    <t>Potrubí z trub polypropylenových připojovací DN 50</t>
  </si>
  <si>
    <t>https://podminky.urs.cz/item/CS_URS_2021_02/721174043</t>
  </si>
  <si>
    <t>17</t>
  </si>
  <si>
    <t>721226511</t>
  </si>
  <si>
    <t>Zápachová uzávěrka podomítková pro pračku a myčku DN 40</t>
  </si>
  <si>
    <t>-1854231333</t>
  </si>
  <si>
    <t>Zápachové uzávěrky podomítkové (Pe) s krycí deskou pro pračku a myčku DN 40</t>
  </si>
  <si>
    <t>https://podminky.urs.cz/item/CS_URS_2021_02/721226511</t>
  </si>
  <si>
    <t>18</t>
  </si>
  <si>
    <t>721290111</t>
  </si>
  <si>
    <t>Zkouška těsnosti potrubí kanalizace vodou DN do 125</t>
  </si>
  <si>
    <t>1013872071</t>
  </si>
  <si>
    <t>Zkouška těsnosti kanalizace v objektech vodou do DN 125</t>
  </si>
  <si>
    <t>https://podminky.urs.cz/item/CS_URS_2021_02/721290111</t>
  </si>
  <si>
    <t>19</t>
  </si>
  <si>
    <t>998721101</t>
  </si>
  <si>
    <t>Přesun hmot tonážní pro vnitřní kanalizace v objektech v do 6 m</t>
  </si>
  <si>
    <t>-997371713</t>
  </si>
  <si>
    <t>Přesun hmot pro vnitřní kanalizace stanovený z hmotnosti přesunovaného materiálu vodorovná dopravní vzdálenost do 50 m v objektech výšky do 6 m</t>
  </si>
  <si>
    <t>https://podminky.urs.cz/item/CS_URS_2021_02/998721101</t>
  </si>
  <si>
    <t>722</t>
  </si>
  <si>
    <t>Zdravotechnika - vnitřní vodovod</t>
  </si>
  <si>
    <t>722131912</t>
  </si>
  <si>
    <t>Potrubí pozinkované závitové vsazení odbočky do potrubí DN 20</t>
  </si>
  <si>
    <t>soubor</t>
  </si>
  <si>
    <t>-1837784225</t>
  </si>
  <si>
    <t>Opravy vodovodního potrubí z ocelových trubek pozinkovaných závitových vsazení odbočky do potrubí DN 20</t>
  </si>
  <si>
    <t>https://podminky.urs.cz/item/CS_URS_2021_02/722131912</t>
  </si>
  <si>
    <t>722174002</t>
  </si>
  <si>
    <t>Potrubí vodovodní plastové PPR svar polyfúze PN 16 D 20x2,8 mm</t>
  </si>
  <si>
    <t>-1600341692</t>
  </si>
  <si>
    <t>Potrubí z plastových trubek z polypropylenu PPR svařovaných polyfúzně PN 16 (SDR 7,4) D 20 x 2,8</t>
  </si>
  <si>
    <t>https://podminky.urs.cz/item/CS_URS_2021_02/722174002</t>
  </si>
  <si>
    <t>22</t>
  </si>
  <si>
    <t>722181231</t>
  </si>
  <si>
    <t>Ochrana vodovodního potrubí přilepenými termoizolačními trubicemi z PE tl přes 9 do 13 mm DN do 22 mm</t>
  </si>
  <si>
    <t>-1921201648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</si>
  <si>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</si>
  <si>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https://podminky.urs.cz/item/CS_URS_2021_02/722181231</t>
  </si>
  <si>
    <t>23</t>
  </si>
  <si>
    <t>722290234</t>
  </si>
  <si>
    <t>Proplach a dezinfekce vodovodního potrubí DN do 80</t>
  </si>
  <si>
    <t>-2114859702</t>
  </si>
  <si>
    <t>Zkoušky, proplach a desinfekce vodovodního potrubí proplach a desinfekce vodovodního potrubí do DN 80</t>
  </si>
  <si>
    <t>https://podminky.urs.cz/item/CS_URS_2021_02/722290234</t>
  </si>
  <si>
    <t>24</t>
  </si>
  <si>
    <t>998722101</t>
  </si>
  <si>
    <t>Přesun hmot tonážní pro vnitřní vodovod v objektech v do 6 m</t>
  </si>
  <si>
    <t>-1306611738</t>
  </si>
  <si>
    <t>Přesun hmot pro vnitřní vodovod stanovený z hmotnosti přesunovaného materiálu vodorovná dopravní vzdálenost do 50 m v objektech výšky do 6 m</t>
  </si>
  <si>
    <t>https://podminky.urs.cz/item/CS_URS_2021_02/998722101</t>
  </si>
  <si>
    <t>725</t>
  </si>
  <si>
    <t>Zdravotechnika - zařizovací předměty</t>
  </si>
  <si>
    <t>25</t>
  </si>
  <si>
    <t>725211617</t>
  </si>
  <si>
    <t>Umyvadlo keramické bílé šířky 600 mm s krytem na sifon připevněné na stěnu šrouby</t>
  </si>
  <si>
    <t>-504132785</t>
  </si>
  <si>
    <t>Umyvadla keramická bílá bez výtokových armatur připevněná na stěnu šrouby s krytem na sifon (polosloupem), šířka umyvadla 600 mm</t>
  </si>
  <si>
    <t>https://podminky.urs.cz/item/CS_URS_2021_02/725211617</t>
  </si>
  <si>
    <t>26</t>
  </si>
  <si>
    <t>725310823</t>
  </si>
  <si>
    <t>Demontáž dřez jednoduchý vestavěný v kuchyňských sestavách bez výtokových armatur</t>
  </si>
  <si>
    <t>785039591</t>
  </si>
  <si>
    <t>Demontáž dřezů jednodílných bez výtokových armatur vestavěných v kuchyňských sestavách</t>
  </si>
  <si>
    <t>https://podminky.urs.cz/item/CS_URS_2021_02/725310823</t>
  </si>
  <si>
    <t>27</t>
  </si>
  <si>
    <t>725311121</t>
  </si>
  <si>
    <t>Dřez jednoduchý nerezový se zápachovou uzávěrkou s odkapávací plochou 560x480 mm a miskou</t>
  </si>
  <si>
    <t>1495922968</t>
  </si>
  <si>
    <t>Dřezy bez výtokových armatur jednoduché se zápachovou uzávěrkou nerezové s odkapávací plochou 560x480 mm a miskou</t>
  </si>
  <si>
    <t>https://podminky.urs.cz/item/CS_URS_2021_02/725311121</t>
  </si>
  <si>
    <t>28</t>
  </si>
  <si>
    <t>725819401</t>
  </si>
  <si>
    <t>Montáž ventilů rohových G 1/2" s připojovací trubičkou</t>
  </si>
  <si>
    <t>2063160106</t>
  </si>
  <si>
    <t>Ventily montáž ventilů ostatních typů rohových s připojovací trubičkou G 1/2"</t>
  </si>
  <si>
    <t>https://podminky.urs.cz/item/CS_URS_2021_02/725819401</t>
  </si>
  <si>
    <t>29</t>
  </si>
  <si>
    <t>M</t>
  </si>
  <si>
    <t>55141001</t>
  </si>
  <si>
    <t>kohout kulový rohový mosazný R 1/2"x3/8"</t>
  </si>
  <si>
    <t>32</t>
  </si>
  <si>
    <t>1052811165</t>
  </si>
  <si>
    <t>30</t>
  </si>
  <si>
    <t>IVR.15020250</t>
  </si>
  <si>
    <t>Sanitární flexi-ohebná hadice (9x13) - 3/8"Fx1/2"F; 50cm</t>
  </si>
  <si>
    <t>-2038536392</t>
  </si>
  <si>
    <t>31</t>
  </si>
  <si>
    <t>725821329</t>
  </si>
  <si>
    <t>Baterie dřezová stojánková páková s vytahovací sprškou</t>
  </si>
  <si>
    <t>-444440705</t>
  </si>
  <si>
    <t>Baterie dřezové stojánkové pákové s otáčivým ústím a délkou ramínka s vytahovací sprškou</t>
  </si>
  <si>
    <t>https://podminky.urs.cz/item/CS_URS_2021_02/725821329</t>
  </si>
  <si>
    <t>725822611</t>
  </si>
  <si>
    <t>Baterie umyvadlová stojánková páková bez výpusti</t>
  </si>
  <si>
    <t>18773909</t>
  </si>
  <si>
    <t>Baterie umyvadlové stojánkové pákové bez výpusti</t>
  </si>
  <si>
    <t>https://podminky.urs.cz/item/CS_URS_2021_02/725822611</t>
  </si>
  <si>
    <t>33</t>
  </si>
  <si>
    <t>998725101</t>
  </si>
  <si>
    <t>Přesun hmot tonážní pro zařizovací předměty v objektech v do 6 m</t>
  </si>
  <si>
    <t>1647754625</t>
  </si>
  <si>
    <t>Přesun hmot pro zařizovací předměty stanovený z hmotnosti přesunovaného materiálu vodorovná dopravní vzdálenost do 50 m v objektech výšky do 6 m</t>
  </si>
  <si>
    <t>https://podminky.urs.cz/item/CS_URS_2021_02/998725101</t>
  </si>
  <si>
    <t>776</t>
  </si>
  <si>
    <t>Podlahy povlakové</t>
  </si>
  <si>
    <t>34</t>
  </si>
  <si>
    <t>776201812</t>
  </si>
  <si>
    <t>Demontáž lepených povlakových podlah s podložkou ručně</t>
  </si>
  <si>
    <t>1462600577</t>
  </si>
  <si>
    <t>Demontáž povlakových podlahovin lepených ručně s podložkou</t>
  </si>
  <si>
    <t>https://podminky.urs.cz/item/CS_URS_2021_02/776201812</t>
  </si>
  <si>
    <t>35</t>
  </si>
  <si>
    <t>776232111</t>
  </si>
  <si>
    <t>Lepení lamel a čtverců z vinylu 2-složkovým lepidlem</t>
  </si>
  <si>
    <t>2099592279</t>
  </si>
  <si>
    <t>Montáž podlahovin z vinylu lepením lamel nebo čtverců 2-složkovým lepidlem (do vlhkých prostor)</t>
  </si>
  <si>
    <t>https://podminky.urs.cz/item/CS_URS_2021_02/776232111</t>
  </si>
  <si>
    <t>36</t>
  </si>
  <si>
    <t>28411051</t>
  </si>
  <si>
    <t>dílce vinylové tl 2,5mm, nášlapná vrstva 0,55mm, úprava PUR, třída zátěže 23/33/42, otlak 0,05mm, R10, třída otěru T, hořlavost Bfl S1, bez ftalátů</t>
  </si>
  <si>
    <t>188587608</t>
  </si>
  <si>
    <t>20,14*1,1 'Přepočtené koeficientem množství</t>
  </si>
  <si>
    <t>37</t>
  </si>
  <si>
    <t>776411112</t>
  </si>
  <si>
    <t>Montáž obvodových soklíků výšky do 100 mm</t>
  </si>
  <si>
    <t>-426597025</t>
  </si>
  <si>
    <t>Montáž soklíků lepením obvodových, výšky přes 80 do 100 mm</t>
  </si>
  <si>
    <t>https://podminky.urs.cz/item/CS_URS_2021_02/776411112</t>
  </si>
  <si>
    <t>18,2</t>
  </si>
  <si>
    <t>38</t>
  </si>
  <si>
    <t>28411010</t>
  </si>
  <si>
    <t>lišta soklová PVC 20x100mm</t>
  </si>
  <si>
    <t>-1236436376</t>
  </si>
  <si>
    <t>18,2*1,02 'Přepočtené koeficientem množství</t>
  </si>
  <si>
    <t>39</t>
  </si>
  <si>
    <t>998776101</t>
  </si>
  <si>
    <t>Přesun hmot tonážní pro podlahy povlakové v objektech v do 6 m</t>
  </si>
  <si>
    <t>690322661</t>
  </si>
  <si>
    <t>Přesun hmot pro podlahy povlakové stanovený z hmotnosti přesunovaného materiálu vodorovná dopravní vzdálenost do 50 m v objektech výšky do 6 m</t>
  </si>
  <si>
    <t>https://podminky.urs.cz/item/CS_URS_2021_02/998776101</t>
  </si>
  <si>
    <t>781</t>
  </si>
  <si>
    <t>Dokončovací práce - obklady</t>
  </si>
  <si>
    <t>40</t>
  </si>
  <si>
    <t>781121011</t>
  </si>
  <si>
    <t>Nátěr penetrační na stěnu</t>
  </si>
  <si>
    <t>-1875245379</t>
  </si>
  <si>
    <t>Příprava podkladu před provedením obkladu nátěr penetrační na stěnu</t>
  </si>
  <si>
    <t>https://podminky.urs.cz/item/CS_URS_2021_02/781121011</t>
  </si>
  <si>
    <t>41</t>
  </si>
  <si>
    <t>781151031</t>
  </si>
  <si>
    <t>Celoplošné vyrovnání podkladu stěrkou tl 3 mm</t>
  </si>
  <si>
    <t>1322334263</t>
  </si>
  <si>
    <t>Příprava podkladu před provedením obkladu celoplošné vyrovnání podkladu stěrkou, tloušťky 3 mm</t>
  </si>
  <si>
    <t>https://podminky.urs.cz/item/CS_URS_2021_02/781151031</t>
  </si>
  <si>
    <t>42</t>
  </si>
  <si>
    <t>781474114</t>
  </si>
  <si>
    <t>Montáž obkladů vnitřních keramických hladkých přes 19 do 22 ks/m2 lepených flexibilním lepidlem</t>
  </si>
  <si>
    <t>-737607161</t>
  </si>
  <si>
    <t>Montáž obkladů vnitřních stěn z dlaždic keramických lepených flexibilním lepidlem maloformátových hladkých přes 19 do 22 ks/m2</t>
  </si>
  <si>
    <t>https://podminky.urs.cz/item/CS_URS_2021_02/781474114</t>
  </si>
  <si>
    <t>obklad za linkami</t>
  </si>
  <si>
    <t>2*1*2</t>
  </si>
  <si>
    <t>za umyvadly</t>
  </si>
  <si>
    <t>43</t>
  </si>
  <si>
    <t>59761040</t>
  </si>
  <si>
    <t>obklad keramický hladký přes 19 do 22ks/m2</t>
  </si>
  <si>
    <t>-1831531019</t>
  </si>
  <si>
    <t>6*1,1 'Přepočtené koeficientem množství</t>
  </si>
  <si>
    <t>44</t>
  </si>
  <si>
    <t>781494511</t>
  </si>
  <si>
    <t>Plastové profily ukončovací lepené flexibilním lepidlem</t>
  </si>
  <si>
    <t>798962103</t>
  </si>
  <si>
    <t>Obklad - dokončující práce profily ukončovací lepené flexibilním lepidlem ukončovací</t>
  </si>
  <si>
    <t>https://podminky.urs.cz/item/CS_URS_2021_02/781494511</t>
  </si>
  <si>
    <t>1*2*2</t>
  </si>
  <si>
    <t>2+1+2</t>
  </si>
  <si>
    <t>45</t>
  </si>
  <si>
    <t>781495211</t>
  </si>
  <si>
    <t>Čištění vnitřních ploch stěn po provedení obkladu chemickými prostředky</t>
  </si>
  <si>
    <t>807778682</t>
  </si>
  <si>
    <t>Čištění vnitřních ploch po provedení obkladu stěn chemickými prostředky</t>
  </si>
  <si>
    <t>https://podminky.urs.cz/item/CS_URS_2021_02/781495211</t>
  </si>
  <si>
    <t>46</t>
  </si>
  <si>
    <t>998781101</t>
  </si>
  <si>
    <t>Přesun hmot tonážní pro obklady keramické v objektech v do 6 m</t>
  </si>
  <si>
    <t>1043331409</t>
  </si>
  <si>
    <t>Přesun hmot pro obklady keramické stanovený z hmotnosti přesunovaného materiálu vodorovná dopravní vzdálenost do 50 m v objektech výšky do 6 m</t>
  </si>
  <si>
    <t>https://podminky.urs.cz/item/CS_URS_2021_02/998781101</t>
  </si>
  <si>
    <t>783</t>
  </si>
  <si>
    <t>Dokončovací práce - nátěry</t>
  </si>
  <si>
    <t>47</t>
  </si>
  <si>
    <t>783601325</t>
  </si>
  <si>
    <t>Odmaštění článkových otopných těles vodou ředitelným odmašťovačem před provedením nátěru</t>
  </si>
  <si>
    <t>258134370</t>
  </si>
  <si>
    <t>Příprava podkladu otopných těles před provedením nátěrů článkových odmaštěním vodou ředitelným</t>
  </si>
  <si>
    <t>https://podminky.urs.cz/item/CS_URS_2021_02/783601325</t>
  </si>
  <si>
    <t>48</t>
  </si>
  <si>
    <t>783624141</t>
  </si>
  <si>
    <t>Základní jednonásobný akrylátový nátěr litinových otopných těles</t>
  </si>
  <si>
    <t>959704074</t>
  </si>
  <si>
    <t>Základní nátěr otopných těles jednonásobný litinových akrylátový</t>
  </si>
  <si>
    <t>https://podminky.urs.cz/item/CS_URS_2021_02/783624141</t>
  </si>
  <si>
    <t>49</t>
  </si>
  <si>
    <t>783627147</t>
  </si>
  <si>
    <t>Krycí dvojnásobný akrylátový nátěr litinových otopných těles</t>
  </si>
  <si>
    <t>-1359415261</t>
  </si>
  <si>
    <t>Krycí nátěr (email) otopných těles litinových dvojnásobný akrylátový</t>
  </si>
  <si>
    <t>https://podminky.urs.cz/item/CS_URS_2021_02/783627147</t>
  </si>
  <si>
    <t>30*0,24</t>
  </si>
  <si>
    <t>784</t>
  </si>
  <si>
    <t>Dokončovací práce - malby a tapety</t>
  </si>
  <si>
    <t>50</t>
  </si>
  <si>
    <t>784121001</t>
  </si>
  <si>
    <t>Oškrabání malby v mísnostech v do 3,80 m</t>
  </si>
  <si>
    <t>188380242</t>
  </si>
  <si>
    <t>Oškrabání malby v místnostech výšky do 3,80 m</t>
  </si>
  <si>
    <t>https://podminky.urs.cz/item/CS_URS_2021_02/784121001</t>
  </si>
  <si>
    <t>18,2*3,2</t>
  </si>
  <si>
    <t>51</t>
  </si>
  <si>
    <t>784171101</t>
  </si>
  <si>
    <t>Zakrytí vnitřních podlah včetně pozdějšího odkrytí</t>
  </si>
  <si>
    <t>250576737</t>
  </si>
  <si>
    <t>Zakrytí nemalovaných ploch (materiál ve specifikaci) včetně pozdějšího odkrytí podlah</t>
  </si>
  <si>
    <t>https://podminky.urs.cz/item/CS_URS_2021_02/784171101</t>
  </si>
  <si>
    <t>52</t>
  </si>
  <si>
    <t>58124844</t>
  </si>
  <si>
    <t>fólie pro malířské potřeby zakrývací tl 25µ 4x5m</t>
  </si>
  <si>
    <t>1151583315</t>
  </si>
  <si>
    <t>20,14*1,05 'Přepočtené koeficientem množství</t>
  </si>
  <si>
    <t>53</t>
  </si>
  <si>
    <t>784181111</t>
  </si>
  <si>
    <t>Základní silikátová jednonásobná bezbarvá penetrace podkladu v místnostech v do 3,80 m</t>
  </si>
  <si>
    <t>385962904</t>
  </si>
  <si>
    <t>Penetrace podkladu jednonásobná základní silikátová bezbarvá v místnostech výšky do 3,80 m</t>
  </si>
  <si>
    <t>https://podminky.urs.cz/item/CS_URS_2021_02/784181111</t>
  </si>
  <si>
    <t>54</t>
  </si>
  <si>
    <t>784211101</t>
  </si>
  <si>
    <t>Dvojnásobné bílé malby ze směsí za mokra výborně oděruvzdorných v místnostech v do 3,80 m</t>
  </si>
  <si>
    <t>-1460747468</t>
  </si>
  <si>
    <t>Malby z malířských směsí oděruvzdorných za mokra dvojnásobné, bílé za mokra oděruvzdorné výborně v místnostech výšky do 3,80 m</t>
  </si>
  <si>
    <t>https://podminky.urs.cz/item/CS_URS_2021_02/784211101</t>
  </si>
  <si>
    <t>Práce a dodávky M</t>
  </si>
  <si>
    <t>21-M</t>
  </si>
  <si>
    <t>Elektromontáže</t>
  </si>
  <si>
    <t>55</t>
  </si>
  <si>
    <t>M2101</t>
  </si>
  <si>
    <t>Elektroinstalace, viz samostatný rozpočet</t>
  </si>
  <si>
    <t>kpl</t>
  </si>
  <si>
    <t>64</t>
  </si>
  <si>
    <t>-142754918</t>
  </si>
  <si>
    <t>46-M</t>
  </si>
  <si>
    <t>Zemní práce při extr.mont.pracích</t>
  </si>
  <si>
    <t>56</t>
  </si>
  <si>
    <t>460941211</t>
  </si>
  <si>
    <t>Vyplnění a omítnutí rýh při elektroinstalacích ve stěnách hl do 3 cm a š do 3 cm</t>
  </si>
  <si>
    <t>-1493870795</t>
  </si>
  <si>
    <t>Vyplnění rýh vyplnění a omítnutí rýh ve stěnách hloubky do 3 cm a šířky do 3 cm</t>
  </si>
  <si>
    <t>https://podminky.urs.cz/item/CS_URS_2021_02/460941211</t>
  </si>
  <si>
    <t>57</t>
  </si>
  <si>
    <t>460941233</t>
  </si>
  <si>
    <t>Vyplnění a omítnutí rýh při elektroinstalacích ve stěnách hl přes 5 do 7 cm a š přes 10 do 15 cm</t>
  </si>
  <si>
    <t>603059607</t>
  </si>
  <si>
    <t>Vyplnění rýh vyplnění a omítnutí rýh ve stěnách hloubky přes 5 do 7 cm a šířky přes 10 do 15 cm</t>
  </si>
  <si>
    <t>https://podminky.urs.cz/item/CS_URS_2021_02/460941233</t>
  </si>
  <si>
    <t>12 - ZŠ Chrustova - Cvičná kuchyňka interiér</t>
  </si>
  <si>
    <t xml:space="preserve">    48-M - Interiér nábytek, vybavení</t>
  </si>
  <si>
    <t>48-M</t>
  </si>
  <si>
    <t>Interiér nábytek, vybavení</t>
  </si>
  <si>
    <t>101</t>
  </si>
  <si>
    <t>Sestava varné centrum bez myčky, podrobnější popis uveden v TZ D</t>
  </si>
  <si>
    <t>ks</t>
  </si>
  <si>
    <t>-1014758462</t>
  </si>
  <si>
    <t>102</t>
  </si>
  <si>
    <t>Sestava varné centrum s myčkou, podrobnější popis uveden v TZ D</t>
  </si>
  <si>
    <t>-1803232381</t>
  </si>
  <si>
    <t>103</t>
  </si>
  <si>
    <t>Vysoká skříň, podrobnější popis uveden v TZ D</t>
  </si>
  <si>
    <t>816958629</t>
  </si>
  <si>
    <t>104</t>
  </si>
  <si>
    <t>Kruhový jídelní stůl se čtyřmi židlemi, podrobnější popis uveden v TZ D</t>
  </si>
  <si>
    <t>sada</t>
  </si>
  <si>
    <t>-2035497757</t>
  </si>
  <si>
    <t>105</t>
  </si>
  <si>
    <t>Chladnička, podrobnější popis uveden v TZ D</t>
  </si>
  <si>
    <t>-735082740</t>
  </si>
  <si>
    <t>107</t>
  </si>
  <si>
    <t>Vysoká skříň  s vestavěnými troubami, podrobnější popis uveden v TZ D</t>
  </si>
  <si>
    <t>1325096979</t>
  </si>
  <si>
    <t>Vysoká skříň s vestavěnými troubami, podrobnější popis uveden v TZ 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</si>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</sst>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left"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4" fillId="5" borderId="8" xfId="0" applyFont="1" applyFill="1" applyBorder="1" applyAlignment="1" applyProtection="1">
      <alignment horizontal="right" vertical="center"/>
      <protection locked="0"/>
    </xf>
    <xf numFmtId="0" fontId="4" fillId="5" borderId="8" xfId="0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vertical="center"/>
      <protection locked="0"/>
    </xf>
    <xf numFmtId="0" fontId="0" fillId="5" borderId="9" xfId="0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5" borderId="0" xfId="0" applyFont="1" applyFill="1" applyAlignment="1" applyProtection="1">
      <alignment horizontal="left" vertical="center"/>
      <protection locked="0"/>
    </xf>
    <xf numFmtId="0" fontId="21" fillId="5" borderId="0" xfId="0" applyFont="1" applyFill="1" applyAlignment="1" applyProtection="1">
      <alignment horizontal="righ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3" xfId="0" applyNumberFormat="1" applyFont="1" applyBorder="1" applyProtection="1">
      <protection locked="0"/>
    </xf>
    <xf numFmtId="166" fontId="31" fillId="0" borderId="14" xfId="0" applyNumberFormat="1" applyFont="1" applyBorder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4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8" fillId="0" borderId="15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6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6" fontId="22" fillId="0" borderId="0" xfId="0" applyNumberFormat="1" applyFont="1" applyAlignment="1" applyProtection="1">
      <alignment vertical="center"/>
      <protection locked="0"/>
    </xf>
    <xf numFmtId="166" fontId="22" fillId="0" borderId="16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16" xfId="0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11" fillId="0" borderId="16" xfId="0" applyFont="1" applyBorder="1" applyAlignment="1" applyProtection="1">
      <alignment vertical="center"/>
      <protection locked="0"/>
    </xf>
    <xf numFmtId="0" fontId="38" fillId="0" borderId="4" xfId="0" applyFont="1" applyBorder="1" applyAlignment="1" applyProtection="1">
      <alignment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5" xfId="0" applyBorder="1" applyProtection="1">
      <protection locked="0"/>
    </xf>
    <xf numFmtId="0" fontId="17" fillId="0" borderId="6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4" fillId="4" borderId="7" xfId="0" applyFont="1" applyFill="1" applyBorder="1" applyAlignment="1" applyProtection="1">
      <alignment horizontal="lef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lef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 applyProtection="1">
      <alignment vertical="center"/>
      <protection locked="0"/>
    </xf>
    <xf numFmtId="0" fontId="0" fillId="4" borderId="9" xfId="0" applyFill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1" fillId="5" borderId="7" xfId="0" applyFont="1" applyFill="1" applyBorder="1" applyAlignment="1" applyProtection="1">
      <alignment horizontal="center" vertical="center"/>
      <protection locked="0"/>
    </xf>
    <xf numFmtId="0" fontId="21" fillId="5" borderId="8" xfId="0" applyFont="1" applyFill="1" applyBorder="1" applyAlignment="1" applyProtection="1">
      <alignment horizontal="left" vertical="center"/>
      <protection locked="0"/>
    </xf>
    <xf numFmtId="0" fontId="21" fillId="5" borderId="8" xfId="0" applyFont="1" applyFill="1" applyBorder="1" applyAlignment="1" applyProtection="1">
      <alignment horizontal="center" vertical="center"/>
      <protection locked="0"/>
    </xf>
    <xf numFmtId="0" fontId="21" fillId="5" borderId="8" xfId="0" applyFont="1" applyFill="1" applyBorder="1" applyAlignment="1" applyProtection="1">
      <alignment horizontal="right" vertical="center"/>
      <protection locked="0"/>
    </xf>
    <xf numFmtId="0" fontId="21" fillId="5" borderId="9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19" fillId="0" borderId="15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4" fontId="19" fillId="0" borderId="16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25" fillId="0" borderId="0" xfId="1" applyFont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8" fillId="0" borderId="15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166" fontId="28" fillId="0" borderId="0" xfId="0" applyNumberFormat="1" applyFont="1" applyAlignment="1" applyProtection="1">
      <alignment vertical="center"/>
      <protection locked="0"/>
    </xf>
    <xf numFmtId="4" fontId="28" fillId="0" borderId="16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28" fillId="0" borderId="20" xfId="0" applyNumberFormat="1" applyFont="1" applyBorder="1" applyAlignment="1" applyProtection="1">
      <alignment vertical="center"/>
      <protection locked="0"/>
    </xf>
    <xf numFmtId="4" fontId="28" fillId="0" borderId="21" xfId="0" applyNumberFormat="1" applyFont="1" applyBorder="1" applyAlignment="1" applyProtection="1">
      <alignment vertical="center"/>
      <protection locked="0"/>
    </xf>
    <xf numFmtId="166" fontId="28" fillId="0" borderId="21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8018001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725310823" TargetMode="External"/><Relationship Id="rId39" Type="http://schemas.openxmlformats.org/officeDocument/2006/relationships/hyperlink" Target="https://podminky.urs.cz/item/CS_URS_2021_02/781494511" TargetMode="External"/><Relationship Id="rId3" Type="http://schemas.openxmlformats.org/officeDocument/2006/relationships/hyperlink" Target="https://podminky.urs.cz/item/CS_URS_2021_02/632451292" TargetMode="External"/><Relationship Id="rId21" Type="http://schemas.openxmlformats.org/officeDocument/2006/relationships/hyperlink" Target="https://podminky.urs.cz/item/CS_URS_2021_02/722174002" TargetMode="External"/><Relationship Id="rId34" Type="http://schemas.openxmlformats.org/officeDocument/2006/relationships/hyperlink" Target="https://podminky.urs.cz/item/CS_URS_2021_02/776411112" TargetMode="External"/><Relationship Id="rId42" Type="http://schemas.openxmlformats.org/officeDocument/2006/relationships/hyperlink" Target="https://podminky.urs.cz/item/CS_URS_2021_02/783601325" TargetMode="External"/><Relationship Id="rId47" Type="http://schemas.openxmlformats.org/officeDocument/2006/relationships/hyperlink" Target="https://podminky.urs.cz/item/CS_URS_2021_02/784181111" TargetMode="External"/><Relationship Id="rId50" Type="http://schemas.openxmlformats.org/officeDocument/2006/relationships/hyperlink" Target="https://podminky.urs.cz/item/CS_URS_2021_02/460941233" TargetMode="External"/><Relationship Id="rId7" Type="http://schemas.openxmlformats.org/officeDocument/2006/relationships/hyperlink" Target="https://podminky.urs.cz/item/CS_URS_2021_02/974031132" TargetMode="External"/><Relationship Id="rId12" Type="http://schemas.openxmlformats.org/officeDocument/2006/relationships/hyperlink" Target="https://podminky.urs.cz/item/CS_URS_2021_02/997013869" TargetMode="External"/><Relationship Id="rId17" Type="http://schemas.openxmlformats.org/officeDocument/2006/relationships/hyperlink" Target="https://podminky.urs.cz/item/CS_URS_2021_02/721226511" TargetMode="External"/><Relationship Id="rId25" Type="http://schemas.openxmlformats.org/officeDocument/2006/relationships/hyperlink" Target="https://podminky.urs.cz/item/CS_URS_2021_02/725211617" TargetMode="External"/><Relationship Id="rId33" Type="http://schemas.openxmlformats.org/officeDocument/2006/relationships/hyperlink" Target="https://podminky.urs.cz/item/CS_URS_2021_02/776232111" TargetMode="External"/><Relationship Id="rId38" Type="http://schemas.openxmlformats.org/officeDocument/2006/relationships/hyperlink" Target="https://podminky.urs.cz/item/CS_URS_2021_02/781474114" TargetMode="External"/><Relationship Id="rId46" Type="http://schemas.openxmlformats.org/officeDocument/2006/relationships/hyperlink" Target="https://podminky.urs.cz/item/CS_URS_2021_02/784171101" TargetMode="External"/><Relationship Id="rId2" Type="http://schemas.openxmlformats.org/officeDocument/2006/relationships/hyperlink" Target="https://podminky.urs.cz/item/CS_URS_2021_02/632451234" TargetMode="External"/><Relationship Id="rId16" Type="http://schemas.openxmlformats.org/officeDocument/2006/relationships/hyperlink" Target="https://podminky.urs.cz/item/CS_URS_2021_02/721174043" TargetMode="External"/><Relationship Id="rId20" Type="http://schemas.openxmlformats.org/officeDocument/2006/relationships/hyperlink" Target="https://podminky.urs.cz/item/CS_URS_2021_02/722131912" TargetMode="External"/><Relationship Id="rId29" Type="http://schemas.openxmlformats.org/officeDocument/2006/relationships/hyperlink" Target="https://podminky.urs.cz/item/CS_URS_2021_02/725821329" TargetMode="External"/><Relationship Id="rId41" Type="http://schemas.openxmlformats.org/officeDocument/2006/relationships/hyperlink" Target="https://podminky.urs.cz/item/CS_URS_2021_02/998781101" TargetMode="External"/><Relationship Id="rId1" Type="http://schemas.openxmlformats.org/officeDocument/2006/relationships/hyperlink" Target="https://podminky.urs.cz/item/CS_URS_2021_02/612325121" TargetMode="External"/><Relationship Id="rId6" Type="http://schemas.openxmlformats.org/officeDocument/2006/relationships/hyperlink" Target="https://podminky.urs.cz/item/CS_URS_2021_02/965045113" TargetMode="External"/><Relationship Id="rId11" Type="http://schemas.openxmlformats.org/officeDocument/2006/relationships/hyperlink" Target="https://podminky.urs.cz/item/CS_URS_2021_02/997013509" TargetMode="External"/><Relationship Id="rId24" Type="http://schemas.openxmlformats.org/officeDocument/2006/relationships/hyperlink" Target="https://podminky.urs.cz/item/CS_URS_2021_02/998722101" TargetMode="External"/><Relationship Id="rId32" Type="http://schemas.openxmlformats.org/officeDocument/2006/relationships/hyperlink" Target="https://podminky.urs.cz/item/CS_URS_2021_02/776201812" TargetMode="External"/><Relationship Id="rId37" Type="http://schemas.openxmlformats.org/officeDocument/2006/relationships/hyperlink" Target="https://podminky.urs.cz/item/CS_URS_2021_02/781151031" TargetMode="External"/><Relationship Id="rId40" Type="http://schemas.openxmlformats.org/officeDocument/2006/relationships/hyperlink" Target="https://podminky.urs.cz/item/CS_URS_2021_02/781495211" TargetMode="External"/><Relationship Id="rId45" Type="http://schemas.openxmlformats.org/officeDocument/2006/relationships/hyperlink" Target="https://podminky.urs.cz/item/CS_URS_2021_02/784121001" TargetMode="External"/><Relationship Id="rId5" Type="http://schemas.openxmlformats.org/officeDocument/2006/relationships/hyperlink" Target="https://podminky.urs.cz/item/CS_URS_2021_02/952901111" TargetMode="External"/><Relationship Id="rId15" Type="http://schemas.openxmlformats.org/officeDocument/2006/relationships/hyperlink" Target="https://podminky.urs.cz/item/CS_URS_2021_02/721174042" TargetMode="External"/><Relationship Id="rId23" Type="http://schemas.openxmlformats.org/officeDocument/2006/relationships/hyperlink" Target="https://podminky.urs.cz/item/CS_URS_2021_02/722290234" TargetMode="External"/><Relationship Id="rId28" Type="http://schemas.openxmlformats.org/officeDocument/2006/relationships/hyperlink" Target="https://podminky.urs.cz/item/CS_URS_2021_02/725819401" TargetMode="External"/><Relationship Id="rId36" Type="http://schemas.openxmlformats.org/officeDocument/2006/relationships/hyperlink" Target="https://podminky.urs.cz/item/CS_URS_2021_02/781121011" TargetMode="External"/><Relationship Id="rId49" Type="http://schemas.openxmlformats.org/officeDocument/2006/relationships/hyperlink" Target="https://podminky.urs.cz/item/CS_URS_2021_02/460941211" TargetMode="External"/><Relationship Id="rId10" Type="http://schemas.openxmlformats.org/officeDocument/2006/relationships/hyperlink" Target="https://podminky.urs.cz/item/CS_URS_2021_02/997013501" TargetMode="External"/><Relationship Id="rId19" Type="http://schemas.openxmlformats.org/officeDocument/2006/relationships/hyperlink" Target="https://podminky.urs.cz/item/CS_URS_2021_02/998721101" TargetMode="External"/><Relationship Id="rId31" Type="http://schemas.openxmlformats.org/officeDocument/2006/relationships/hyperlink" Target="https://podminky.urs.cz/item/CS_URS_2021_02/998725101" TargetMode="External"/><Relationship Id="rId44" Type="http://schemas.openxmlformats.org/officeDocument/2006/relationships/hyperlink" Target="https://podminky.urs.cz/item/CS_URS_2021_02/783627147" TargetMode="External"/><Relationship Id="rId4" Type="http://schemas.openxmlformats.org/officeDocument/2006/relationships/hyperlink" Target="https://podminky.urs.cz/item/CS_URS_2021_02/949101111" TargetMode="External"/><Relationship Id="rId9" Type="http://schemas.openxmlformats.org/officeDocument/2006/relationships/hyperlink" Target="https://podminky.urs.cz/item/CS_URS_2021_02/997013211" TargetMode="External"/><Relationship Id="rId14" Type="http://schemas.openxmlformats.org/officeDocument/2006/relationships/hyperlink" Target="https://podminky.urs.cz/item/CS_URS_2021_02/721171913" TargetMode="External"/><Relationship Id="rId22" Type="http://schemas.openxmlformats.org/officeDocument/2006/relationships/hyperlink" Target="https://podminky.urs.cz/item/CS_URS_2021_02/722181231" TargetMode="External"/><Relationship Id="rId27" Type="http://schemas.openxmlformats.org/officeDocument/2006/relationships/hyperlink" Target="https://podminky.urs.cz/item/CS_URS_2021_02/725311121" TargetMode="External"/><Relationship Id="rId30" Type="http://schemas.openxmlformats.org/officeDocument/2006/relationships/hyperlink" Target="https://podminky.urs.cz/item/CS_URS_2021_02/725822611" TargetMode="External"/><Relationship Id="rId35" Type="http://schemas.openxmlformats.org/officeDocument/2006/relationships/hyperlink" Target="https://podminky.urs.cz/item/CS_URS_2021_02/998776101" TargetMode="External"/><Relationship Id="rId43" Type="http://schemas.openxmlformats.org/officeDocument/2006/relationships/hyperlink" Target="https://podminky.urs.cz/item/CS_URS_2021_02/783624141" TargetMode="External"/><Relationship Id="rId48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974031142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topLeftCell="A23" workbookViewId="0">
      <selection activeCell="BE52" sqref="BE52"/>
    </sheetView>
  </sheetViews>
  <sheetFormatPr defaultColWidth="8.6640625" defaultRowHeight="11.25" x14ac:dyDescent="0.2"/>
  <cols>
    <col min="1" max="1" width="8.1640625" style="107" customWidth="1"/>
    <col min="2" max="2" width="1.6640625" style="107" customWidth="1"/>
    <col min="3" max="3" width="4" style="107" customWidth="1"/>
    <col min="4" max="33" width="2.6640625" style="107" customWidth="1"/>
    <col min="34" max="34" width="3.1640625" style="107" customWidth="1"/>
    <col min="35" max="35" width="31.6640625" style="107" customWidth="1"/>
    <col min="36" max="37" width="2.5" style="107" customWidth="1"/>
    <col min="38" max="38" width="8.1640625" style="107" customWidth="1"/>
    <col min="39" max="39" width="3.1640625" style="107" customWidth="1"/>
    <col min="40" max="40" width="13.1640625" style="107" customWidth="1"/>
    <col min="41" max="41" width="7.5" style="107" customWidth="1"/>
    <col min="42" max="42" width="4" style="107" customWidth="1"/>
    <col min="43" max="43" width="15.6640625" style="107" customWidth="1"/>
    <col min="44" max="44" width="13.6640625" style="107" customWidth="1"/>
    <col min="45" max="47" width="25.6640625" style="107" hidden="1" customWidth="1"/>
    <col min="48" max="49" width="21.6640625" style="107" hidden="1" customWidth="1"/>
    <col min="50" max="51" width="25" style="107" hidden="1" customWidth="1"/>
    <col min="52" max="52" width="21.6640625" style="107" hidden="1" customWidth="1"/>
    <col min="53" max="53" width="19" style="107" hidden="1" customWidth="1"/>
    <col min="54" max="54" width="25" style="107" hidden="1" customWidth="1"/>
    <col min="55" max="55" width="21.6640625" style="107" hidden="1" customWidth="1"/>
    <col min="56" max="56" width="19" style="107" hidden="1" customWidth="1"/>
    <col min="57" max="57" width="66.5" style="107" customWidth="1"/>
    <col min="58" max="70" width="8.6640625" style="107"/>
    <col min="71" max="91" width="9.1640625" style="107" hidden="1"/>
    <col min="92" max="16384" width="8.6640625" style="107"/>
  </cols>
  <sheetData>
    <row r="1" spans="1:74" x14ac:dyDescent="0.2">
      <c r="A1" s="242" t="s">
        <v>0</v>
      </c>
      <c r="AZ1" s="242" t="s">
        <v>1</v>
      </c>
      <c r="BA1" s="242" t="s">
        <v>2</v>
      </c>
      <c r="BB1" s="242" t="s">
        <v>3</v>
      </c>
      <c r="BT1" s="242" t="s">
        <v>4</v>
      </c>
      <c r="BU1" s="242" t="s">
        <v>4</v>
      </c>
      <c r="BV1" s="242" t="s">
        <v>5</v>
      </c>
    </row>
    <row r="2" spans="1:74" ht="36.950000000000003" customHeight="1" x14ac:dyDescent="0.2">
      <c r="AR2" s="108" t="s">
        <v>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S2" s="110" t="s">
        <v>7</v>
      </c>
      <c r="BT2" s="110" t="s">
        <v>8</v>
      </c>
    </row>
    <row r="3" spans="1:74" ht="6.95" customHeight="1" x14ac:dyDescent="0.2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3"/>
      <c r="BS3" s="110" t="s">
        <v>7</v>
      </c>
      <c r="BT3" s="110" t="s">
        <v>9</v>
      </c>
    </row>
    <row r="4" spans="1:74" ht="24.95" customHeight="1" x14ac:dyDescent="0.2">
      <c r="B4" s="113"/>
      <c r="D4" s="114" t="s">
        <v>10</v>
      </c>
      <c r="AR4" s="113"/>
      <c r="AS4" s="243" t="s">
        <v>11</v>
      </c>
      <c r="BE4" s="244" t="s">
        <v>12</v>
      </c>
      <c r="BS4" s="110" t="s">
        <v>13</v>
      </c>
    </row>
    <row r="5" spans="1:74" ht="12" customHeight="1" x14ac:dyDescent="0.2">
      <c r="B5" s="113"/>
      <c r="D5" s="245" t="s">
        <v>14</v>
      </c>
      <c r="K5" s="123" t="s">
        <v>15</v>
      </c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R5" s="113"/>
      <c r="BE5" s="246" t="s">
        <v>16</v>
      </c>
      <c r="BS5" s="110" t="s">
        <v>7</v>
      </c>
    </row>
    <row r="6" spans="1:74" ht="36.950000000000003" customHeight="1" x14ac:dyDescent="0.2">
      <c r="B6" s="113"/>
      <c r="D6" s="247" t="s">
        <v>17</v>
      </c>
      <c r="K6" s="248" t="s">
        <v>18</v>
      </c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R6" s="113"/>
      <c r="BE6" s="249"/>
      <c r="BS6" s="110" t="s">
        <v>7</v>
      </c>
    </row>
    <row r="7" spans="1:74" ht="12" customHeight="1" x14ac:dyDescent="0.2">
      <c r="B7" s="113"/>
      <c r="D7" s="116" t="s">
        <v>19</v>
      </c>
      <c r="K7" s="121" t="s">
        <v>3</v>
      </c>
      <c r="AK7" s="116" t="s">
        <v>20</v>
      </c>
      <c r="AN7" s="121" t="s">
        <v>3</v>
      </c>
      <c r="AR7" s="113"/>
      <c r="BE7" s="249"/>
      <c r="BS7" s="110" t="s">
        <v>7</v>
      </c>
    </row>
    <row r="8" spans="1:74" ht="12" customHeight="1" x14ac:dyDescent="0.2">
      <c r="B8" s="113"/>
      <c r="D8" s="116" t="s">
        <v>21</v>
      </c>
      <c r="K8" s="121" t="s">
        <v>22</v>
      </c>
      <c r="AK8" s="116" t="s">
        <v>23</v>
      </c>
      <c r="AN8" s="2" t="s">
        <v>24</v>
      </c>
      <c r="AR8" s="113"/>
      <c r="BE8" s="249"/>
      <c r="BS8" s="110" t="s">
        <v>7</v>
      </c>
    </row>
    <row r="9" spans="1:74" ht="14.45" customHeight="1" x14ac:dyDescent="0.2">
      <c r="B9" s="113"/>
      <c r="AR9" s="113"/>
      <c r="BE9" s="249"/>
      <c r="BS9" s="110" t="s">
        <v>7</v>
      </c>
    </row>
    <row r="10" spans="1:74" ht="12" customHeight="1" x14ac:dyDescent="0.2">
      <c r="B10" s="113"/>
      <c r="D10" s="116" t="s">
        <v>25</v>
      </c>
      <c r="AK10" s="116" t="s">
        <v>26</v>
      </c>
      <c r="AN10" s="121" t="s">
        <v>3</v>
      </c>
      <c r="AR10" s="113"/>
      <c r="BE10" s="249"/>
      <c r="BS10" s="110" t="s">
        <v>7</v>
      </c>
    </row>
    <row r="11" spans="1:74" ht="18.600000000000001" customHeight="1" x14ac:dyDescent="0.2">
      <c r="B11" s="113"/>
      <c r="E11" s="121" t="s">
        <v>27</v>
      </c>
      <c r="AK11" s="116" t="s">
        <v>28</v>
      </c>
      <c r="AN11" s="121" t="s">
        <v>3</v>
      </c>
      <c r="AR11" s="113"/>
      <c r="BE11" s="249"/>
      <c r="BS11" s="110" t="s">
        <v>7</v>
      </c>
    </row>
    <row r="12" spans="1:74" ht="6.95" customHeight="1" x14ac:dyDescent="0.2">
      <c r="B12" s="113"/>
      <c r="AR12" s="113"/>
      <c r="BE12" s="249"/>
      <c r="BS12" s="110" t="s">
        <v>7</v>
      </c>
    </row>
    <row r="13" spans="1:74" ht="12" customHeight="1" x14ac:dyDescent="0.2">
      <c r="B13" s="113"/>
      <c r="D13" s="116" t="s">
        <v>29</v>
      </c>
      <c r="AK13" s="116" t="s">
        <v>26</v>
      </c>
      <c r="AN13" s="3" t="s">
        <v>30</v>
      </c>
      <c r="AR13" s="113"/>
      <c r="BE13" s="249"/>
      <c r="BS13" s="110" t="s">
        <v>7</v>
      </c>
    </row>
    <row r="14" spans="1:74" ht="12.75" x14ac:dyDescent="0.2">
      <c r="B14" s="113"/>
      <c r="E14" s="97" t="s">
        <v>30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116" t="s">
        <v>28</v>
      </c>
      <c r="AN14" s="3" t="s">
        <v>30</v>
      </c>
      <c r="AR14" s="113"/>
      <c r="BE14" s="249"/>
      <c r="BS14" s="110" t="s">
        <v>7</v>
      </c>
    </row>
    <row r="15" spans="1:74" ht="6.95" customHeight="1" x14ac:dyDescent="0.2">
      <c r="B15" s="113"/>
      <c r="AR15" s="113"/>
      <c r="BE15" s="249"/>
      <c r="BS15" s="110" t="s">
        <v>4</v>
      </c>
    </row>
    <row r="16" spans="1:74" ht="12" customHeight="1" x14ac:dyDescent="0.2">
      <c r="B16" s="113"/>
      <c r="D16" s="116" t="s">
        <v>31</v>
      </c>
      <c r="AK16" s="116" t="s">
        <v>26</v>
      </c>
      <c r="AN16" s="121" t="s">
        <v>3</v>
      </c>
      <c r="AR16" s="113"/>
      <c r="BE16" s="249"/>
      <c r="BS16" s="110" t="s">
        <v>4</v>
      </c>
    </row>
    <row r="17" spans="2:71" ht="18.600000000000001" customHeight="1" x14ac:dyDescent="0.2">
      <c r="B17" s="113"/>
      <c r="E17" s="121" t="s">
        <v>32</v>
      </c>
      <c r="AK17" s="116" t="s">
        <v>28</v>
      </c>
      <c r="AN17" s="121" t="s">
        <v>3</v>
      </c>
      <c r="AR17" s="113"/>
      <c r="BE17" s="249"/>
      <c r="BS17" s="110" t="s">
        <v>33</v>
      </c>
    </row>
    <row r="18" spans="2:71" ht="6.95" customHeight="1" x14ac:dyDescent="0.2">
      <c r="B18" s="113"/>
      <c r="AR18" s="113"/>
      <c r="BE18" s="249"/>
      <c r="BS18" s="110" t="s">
        <v>7</v>
      </c>
    </row>
    <row r="19" spans="2:71" ht="12" customHeight="1" x14ac:dyDescent="0.2">
      <c r="B19" s="113"/>
      <c r="D19" s="116" t="s">
        <v>34</v>
      </c>
      <c r="AK19" s="116" t="s">
        <v>26</v>
      </c>
      <c r="AN19" s="121" t="s">
        <v>3</v>
      </c>
      <c r="AR19" s="113"/>
      <c r="BE19" s="249"/>
      <c r="BS19" s="110" t="s">
        <v>7</v>
      </c>
    </row>
    <row r="20" spans="2:71" ht="18.600000000000001" customHeight="1" x14ac:dyDescent="0.2">
      <c r="B20" s="113"/>
      <c r="E20" s="121" t="s">
        <v>35</v>
      </c>
      <c r="AK20" s="116" t="s">
        <v>28</v>
      </c>
      <c r="AN20" s="121" t="s">
        <v>3</v>
      </c>
      <c r="AR20" s="113"/>
      <c r="BE20" s="249"/>
      <c r="BS20" s="110" t="s">
        <v>33</v>
      </c>
    </row>
    <row r="21" spans="2:71" ht="6.95" customHeight="1" x14ac:dyDescent="0.2">
      <c r="B21" s="113"/>
      <c r="AR21" s="113"/>
      <c r="BE21" s="249"/>
    </row>
    <row r="22" spans="2:71" ht="12" customHeight="1" x14ac:dyDescent="0.2">
      <c r="B22" s="113"/>
      <c r="D22" s="116" t="s">
        <v>36</v>
      </c>
      <c r="AR22" s="113"/>
      <c r="BE22" s="249"/>
    </row>
    <row r="23" spans="2:71" ht="47.25" customHeight="1" x14ac:dyDescent="0.2">
      <c r="B23" s="113"/>
      <c r="E23" s="126" t="s">
        <v>37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R23" s="113"/>
      <c r="BE23" s="249"/>
    </row>
    <row r="24" spans="2:71" ht="6.95" customHeight="1" x14ac:dyDescent="0.2">
      <c r="B24" s="113"/>
      <c r="AR24" s="113"/>
      <c r="BE24" s="249"/>
    </row>
    <row r="25" spans="2:71" ht="6.95" customHeight="1" x14ac:dyDescent="0.2">
      <c r="B25" s="113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1"/>
      <c r="AJ25" s="251"/>
      <c r="AK25" s="251"/>
      <c r="AL25" s="251"/>
      <c r="AM25" s="251"/>
      <c r="AN25" s="251"/>
      <c r="AO25" s="251"/>
      <c r="AR25" s="113"/>
      <c r="BE25" s="249"/>
    </row>
    <row r="26" spans="2:71" s="10" customFormat="1" ht="26.1" customHeight="1" x14ac:dyDescent="0.2">
      <c r="B26" s="5"/>
      <c r="D26" s="252" t="s">
        <v>38</v>
      </c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3"/>
      <c r="P26" s="253"/>
      <c r="Q26" s="253"/>
      <c r="R26" s="253"/>
      <c r="S26" s="253"/>
      <c r="T26" s="253"/>
      <c r="U26" s="253"/>
      <c r="V26" s="253"/>
      <c r="W26" s="253"/>
      <c r="X26" s="253"/>
      <c r="Y26" s="253"/>
      <c r="Z26" s="253"/>
      <c r="AA26" s="253"/>
      <c r="AB26" s="253"/>
      <c r="AC26" s="253"/>
      <c r="AD26" s="253"/>
      <c r="AE26" s="253"/>
      <c r="AF26" s="253"/>
      <c r="AG26" s="253"/>
      <c r="AH26" s="253"/>
      <c r="AI26" s="253"/>
      <c r="AJ26" s="253"/>
      <c r="AK26" s="254">
        <f>ROUND(AG54,2)</f>
        <v>0</v>
      </c>
      <c r="AL26" s="255"/>
      <c r="AM26" s="255"/>
      <c r="AN26" s="255"/>
      <c r="AO26" s="255"/>
      <c r="AR26" s="5"/>
      <c r="BE26" s="249"/>
    </row>
    <row r="27" spans="2:71" s="10" customFormat="1" ht="6.95" customHeight="1" x14ac:dyDescent="0.2">
      <c r="B27" s="5"/>
      <c r="AR27" s="5"/>
      <c r="BE27" s="249"/>
    </row>
    <row r="28" spans="2:71" s="10" customFormat="1" ht="12.75" x14ac:dyDescent="0.2">
      <c r="B28" s="5"/>
      <c r="L28" s="256" t="s">
        <v>39</v>
      </c>
      <c r="M28" s="256"/>
      <c r="N28" s="256"/>
      <c r="O28" s="256"/>
      <c r="P28" s="256"/>
      <c r="W28" s="256" t="s">
        <v>40</v>
      </c>
      <c r="X28" s="256"/>
      <c r="Y28" s="256"/>
      <c r="Z28" s="256"/>
      <c r="AA28" s="256"/>
      <c r="AB28" s="256"/>
      <c r="AC28" s="256"/>
      <c r="AD28" s="256"/>
      <c r="AE28" s="256"/>
      <c r="AK28" s="256" t="s">
        <v>41</v>
      </c>
      <c r="AL28" s="256"/>
      <c r="AM28" s="256"/>
      <c r="AN28" s="256"/>
      <c r="AO28" s="256"/>
      <c r="AR28" s="5"/>
      <c r="BE28" s="249"/>
    </row>
    <row r="29" spans="2:71" s="258" customFormat="1" ht="14.45" customHeight="1" x14ac:dyDescent="0.2">
      <c r="B29" s="257"/>
      <c r="D29" s="116" t="s">
        <v>42</v>
      </c>
      <c r="F29" s="116" t="s">
        <v>43</v>
      </c>
      <c r="L29" s="259">
        <v>0.21</v>
      </c>
      <c r="M29" s="260"/>
      <c r="N29" s="260"/>
      <c r="O29" s="260"/>
      <c r="P29" s="260"/>
      <c r="W29" s="261" t="e">
        <f>ROUND(AZ54, 2)</f>
        <v>#REF!</v>
      </c>
      <c r="X29" s="260"/>
      <c r="Y29" s="260"/>
      <c r="Z29" s="260"/>
      <c r="AA29" s="260"/>
      <c r="AB29" s="260"/>
      <c r="AC29" s="260"/>
      <c r="AD29" s="260"/>
      <c r="AE29" s="260"/>
      <c r="AK29" s="261" t="e">
        <f>ROUND(AV54, 2)</f>
        <v>#REF!</v>
      </c>
      <c r="AL29" s="260"/>
      <c r="AM29" s="260"/>
      <c r="AN29" s="260"/>
      <c r="AO29" s="260"/>
      <c r="AR29" s="257"/>
      <c r="BE29" s="262"/>
    </row>
    <row r="30" spans="2:71" s="258" customFormat="1" ht="14.45" customHeight="1" x14ac:dyDescent="0.2">
      <c r="B30" s="257"/>
      <c r="F30" s="116" t="s">
        <v>44</v>
      </c>
      <c r="L30" s="259">
        <v>0.15</v>
      </c>
      <c r="M30" s="260"/>
      <c r="N30" s="260"/>
      <c r="O30" s="260"/>
      <c r="P30" s="260"/>
      <c r="W30" s="261" t="e">
        <f>ROUND(BA54, 2)</f>
        <v>#REF!</v>
      </c>
      <c r="X30" s="260"/>
      <c r="Y30" s="260"/>
      <c r="Z30" s="260"/>
      <c r="AA30" s="260"/>
      <c r="AB30" s="260"/>
      <c r="AC30" s="260"/>
      <c r="AD30" s="260"/>
      <c r="AE30" s="260"/>
      <c r="AK30" s="261" t="e">
        <f>ROUND(AW54, 2)</f>
        <v>#REF!</v>
      </c>
      <c r="AL30" s="260"/>
      <c r="AM30" s="260"/>
      <c r="AN30" s="260"/>
      <c r="AO30" s="260"/>
      <c r="AR30" s="257"/>
      <c r="BE30" s="262"/>
    </row>
    <row r="31" spans="2:71" s="258" customFormat="1" ht="14.45" hidden="1" customHeight="1" x14ac:dyDescent="0.2">
      <c r="B31" s="257"/>
      <c r="F31" s="116" t="s">
        <v>45</v>
      </c>
      <c r="L31" s="259">
        <v>0.21</v>
      </c>
      <c r="M31" s="260"/>
      <c r="N31" s="260"/>
      <c r="O31" s="260"/>
      <c r="P31" s="260"/>
      <c r="W31" s="261" t="e">
        <f>ROUND(BB54, 2)</f>
        <v>#REF!</v>
      </c>
      <c r="X31" s="260"/>
      <c r="Y31" s="260"/>
      <c r="Z31" s="260"/>
      <c r="AA31" s="260"/>
      <c r="AB31" s="260"/>
      <c r="AC31" s="260"/>
      <c r="AD31" s="260"/>
      <c r="AE31" s="260"/>
      <c r="AK31" s="261">
        <v>0</v>
      </c>
      <c r="AL31" s="260"/>
      <c r="AM31" s="260"/>
      <c r="AN31" s="260"/>
      <c r="AO31" s="260"/>
      <c r="AR31" s="257"/>
      <c r="BE31" s="262"/>
    </row>
    <row r="32" spans="2:71" s="258" customFormat="1" ht="14.45" hidden="1" customHeight="1" x14ac:dyDescent="0.2">
      <c r="B32" s="257"/>
      <c r="F32" s="116" t="s">
        <v>46</v>
      </c>
      <c r="L32" s="259">
        <v>0.15</v>
      </c>
      <c r="M32" s="260"/>
      <c r="N32" s="260"/>
      <c r="O32" s="260"/>
      <c r="P32" s="260"/>
      <c r="W32" s="261" t="e">
        <f>ROUND(BC54, 2)</f>
        <v>#REF!</v>
      </c>
      <c r="X32" s="260"/>
      <c r="Y32" s="260"/>
      <c r="Z32" s="260"/>
      <c r="AA32" s="260"/>
      <c r="AB32" s="260"/>
      <c r="AC32" s="260"/>
      <c r="AD32" s="260"/>
      <c r="AE32" s="260"/>
      <c r="AK32" s="261">
        <v>0</v>
      </c>
      <c r="AL32" s="260"/>
      <c r="AM32" s="260"/>
      <c r="AN32" s="260"/>
      <c r="AO32" s="260"/>
      <c r="AR32" s="257"/>
      <c r="BE32" s="262"/>
    </row>
    <row r="33" spans="2:44" s="258" customFormat="1" ht="14.45" hidden="1" customHeight="1" x14ac:dyDescent="0.2">
      <c r="B33" s="257"/>
      <c r="F33" s="116" t="s">
        <v>47</v>
      </c>
      <c r="L33" s="259">
        <v>0</v>
      </c>
      <c r="M33" s="260"/>
      <c r="N33" s="260"/>
      <c r="O33" s="260"/>
      <c r="P33" s="260"/>
      <c r="W33" s="261" t="e">
        <f>ROUND(BD54, 2)</f>
        <v>#REF!</v>
      </c>
      <c r="X33" s="260"/>
      <c r="Y33" s="260"/>
      <c r="Z33" s="260"/>
      <c r="AA33" s="260"/>
      <c r="AB33" s="260"/>
      <c r="AC33" s="260"/>
      <c r="AD33" s="260"/>
      <c r="AE33" s="260"/>
      <c r="AK33" s="261">
        <v>0</v>
      </c>
      <c r="AL33" s="260"/>
      <c r="AM33" s="260"/>
      <c r="AN33" s="260"/>
      <c r="AO33" s="260"/>
      <c r="AR33" s="257"/>
    </row>
    <row r="34" spans="2:44" s="10" customFormat="1" ht="6.95" customHeight="1" x14ac:dyDescent="0.2">
      <c r="B34" s="5"/>
      <c r="AR34" s="5"/>
    </row>
    <row r="35" spans="2:44" s="10" customFormat="1" ht="26.1" customHeight="1" x14ac:dyDescent="0.2">
      <c r="B35" s="5"/>
      <c r="C35" s="263"/>
      <c r="D35" s="264" t="s">
        <v>48</v>
      </c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6" t="s">
        <v>49</v>
      </c>
      <c r="U35" s="265"/>
      <c r="V35" s="265"/>
      <c r="W35" s="265"/>
      <c r="X35" s="267" t="s">
        <v>50</v>
      </c>
      <c r="Y35" s="268"/>
      <c r="Z35" s="268"/>
      <c r="AA35" s="268"/>
      <c r="AB35" s="268"/>
      <c r="AC35" s="265"/>
      <c r="AD35" s="265"/>
      <c r="AE35" s="265"/>
      <c r="AF35" s="265"/>
      <c r="AG35" s="265"/>
      <c r="AH35" s="265"/>
      <c r="AI35" s="265"/>
      <c r="AJ35" s="265"/>
      <c r="AK35" s="269">
        <f>AN54</f>
        <v>0</v>
      </c>
      <c r="AL35" s="268"/>
      <c r="AM35" s="268"/>
      <c r="AN35" s="268"/>
      <c r="AO35" s="270"/>
      <c r="AP35" s="263"/>
      <c r="AQ35" s="263"/>
      <c r="AR35" s="5"/>
    </row>
    <row r="36" spans="2:44" s="10" customFormat="1" ht="6.95" customHeight="1" x14ac:dyDescent="0.2">
      <c r="B36" s="5"/>
      <c r="AR36" s="5"/>
    </row>
    <row r="37" spans="2:44" s="10" customFormat="1" ht="6.95" customHeight="1" x14ac:dyDescent="0.2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5"/>
    </row>
    <row r="41" spans="2:44" s="10" customFormat="1" ht="6.95" customHeight="1" x14ac:dyDescent="0.2">
      <c r="B41" s="143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5"/>
    </row>
    <row r="42" spans="2:44" s="10" customFormat="1" ht="24.95" customHeight="1" x14ac:dyDescent="0.2">
      <c r="B42" s="5"/>
      <c r="C42" s="114" t="s">
        <v>51</v>
      </c>
      <c r="AR42" s="5"/>
    </row>
    <row r="43" spans="2:44" s="10" customFormat="1" ht="6.95" customHeight="1" x14ac:dyDescent="0.2">
      <c r="B43" s="5"/>
      <c r="AR43" s="5"/>
    </row>
    <row r="44" spans="2:44" s="272" customFormat="1" ht="12" customHeight="1" x14ac:dyDescent="0.2">
      <c r="B44" s="271"/>
      <c r="C44" s="116" t="s">
        <v>14</v>
      </c>
      <c r="L44" s="272" t="str">
        <f>K5</f>
        <v>04</v>
      </c>
      <c r="AR44" s="271"/>
    </row>
    <row r="45" spans="2:44" s="275" customFormat="1" ht="36.950000000000003" customHeight="1" x14ac:dyDescent="0.2">
      <c r="B45" s="273"/>
      <c r="C45" s="274" t="s">
        <v>17</v>
      </c>
      <c r="L45" s="119" t="str">
        <f>K6</f>
        <v>Modernizace učeben ZŠ Slezská Ostrava II (PD, AD, IČ)</v>
      </c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R45" s="273"/>
    </row>
    <row r="46" spans="2:44" s="10" customFormat="1" ht="6.95" customHeight="1" x14ac:dyDescent="0.2">
      <c r="B46" s="5"/>
      <c r="AR46" s="5"/>
    </row>
    <row r="47" spans="2:44" s="10" customFormat="1" ht="12" customHeight="1" x14ac:dyDescent="0.2">
      <c r="B47" s="5"/>
      <c r="C47" s="116" t="s">
        <v>21</v>
      </c>
      <c r="L47" s="277" t="str">
        <f>IF(K8="","",K8)</f>
        <v>Slezská Ostrava</v>
      </c>
      <c r="AI47" s="116" t="s">
        <v>23</v>
      </c>
      <c r="AM47" s="278" t="str">
        <f>IF(AN8= "","",AN8)</f>
        <v>30. 6. 2022</v>
      </c>
      <c r="AN47" s="278"/>
      <c r="AR47" s="5"/>
    </row>
    <row r="48" spans="2:44" s="10" customFormat="1" ht="6.95" customHeight="1" x14ac:dyDescent="0.2">
      <c r="B48" s="5"/>
      <c r="AR48" s="5"/>
    </row>
    <row r="49" spans="1:91" s="10" customFormat="1" ht="15.2" customHeight="1" x14ac:dyDescent="0.2">
      <c r="B49" s="5"/>
      <c r="C49" s="116" t="s">
        <v>25</v>
      </c>
      <c r="L49" s="272" t="str">
        <f>IF(E11= "","",E11)</f>
        <v>Městský obvod Slezská Ostrava</v>
      </c>
      <c r="AI49" s="116" t="s">
        <v>31</v>
      </c>
      <c r="AM49" s="279" t="str">
        <f>IF(E17="","",E17)</f>
        <v>Kapego projekt s.r.o.</v>
      </c>
      <c r="AN49" s="280"/>
      <c r="AO49" s="280"/>
      <c r="AP49" s="280"/>
      <c r="AR49" s="5"/>
      <c r="AS49" s="281" t="s">
        <v>52</v>
      </c>
      <c r="AT49" s="282"/>
      <c r="AU49" s="127"/>
      <c r="AV49" s="127"/>
      <c r="AW49" s="127"/>
      <c r="AX49" s="127"/>
      <c r="AY49" s="127"/>
      <c r="AZ49" s="127"/>
      <c r="BA49" s="127"/>
      <c r="BB49" s="127"/>
      <c r="BC49" s="127"/>
      <c r="BD49" s="283"/>
    </row>
    <row r="50" spans="1:91" s="10" customFormat="1" ht="15.2" customHeight="1" x14ac:dyDescent="0.2">
      <c r="B50" s="5"/>
      <c r="C50" s="116" t="s">
        <v>29</v>
      </c>
      <c r="L50" s="272" t="str">
        <f>IF(E14= "Vyplň údaj","",E14)</f>
        <v/>
      </c>
      <c r="AI50" s="116" t="s">
        <v>34</v>
      </c>
      <c r="AM50" s="279" t="str">
        <f>IF(E20="","",E20)</f>
        <v>Pavel Klus</v>
      </c>
      <c r="AN50" s="280"/>
      <c r="AO50" s="280"/>
      <c r="AP50" s="280"/>
      <c r="AR50" s="5"/>
      <c r="AS50" s="284"/>
      <c r="AT50" s="285"/>
      <c r="BD50" s="190"/>
    </row>
    <row r="51" spans="1:91" s="10" customFormat="1" ht="10.7" customHeight="1" x14ac:dyDescent="0.2">
      <c r="B51" s="5"/>
      <c r="AR51" s="5"/>
      <c r="AS51" s="284"/>
      <c r="AT51" s="285"/>
      <c r="BD51" s="190"/>
    </row>
    <row r="52" spans="1:91" s="10" customFormat="1" ht="29.25" customHeight="1" x14ac:dyDescent="0.2">
      <c r="B52" s="5"/>
      <c r="C52" s="286" t="s">
        <v>53</v>
      </c>
      <c r="D52" s="287"/>
      <c r="E52" s="287"/>
      <c r="F52" s="287"/>
      <c r="G52" s="287"/>
      <c r="H52" s="136"/>
      <c r="I52" s="288" t="s">
        <v>54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9" t="s">
        <v>55</v>
      </c>
      <c r="AH52" s="287"/>
      <c r="AI52" s="287"/>
      <c r="AJ52" s="287"/>
      <c r="AK52" s="287"/>
      <c r="AL52" s="287"/>
      <c r="AM52" s="287"/>
      <c r="AN52" s="288" t="s">
        <v>56</v>
      </c>
      <c r="AO52" s="287"/>
      <c r="AP52" s="287"/>
      <c r="AQ52" s="290" t="s">
        <v>57</v>
      </c>
      <c r="AR52" s="5"/>
      <c r="AS52" s="163" t="s">
        <v>58</v>
      </c>
      <c r="AT52" s="164" t="s">
        <v>59</v>
      </c>
      <c r="AU52" s="164" t="s">
        <v>60</v>
      </c>
      <c r="AV52" s="164" t="s">
        <v>61</v>
      </c>
      <c r="AW52" s="164" t="s">
        <v>62</v>
      </c>
      <c r="AX52" s="164" t="s">
        <v>63</v>
      </c>
      <c r="AY52" s="164" t="s">
        <v>64</v>
      </c>
      <c r="AZ52" s="164" t="s">
        <v>65</v>
      </c>
      <c r="BA52" s="164" t="s">
        <v>66</v>
      </c>
      <c r="BB52" s="164" t="s">
        <v>67</v>
      </c>
      <c r="BC52" s="164" t="s">
        <v>68</v>
      </c>
      <c r="BD52" s="165" t="s">
        <v>69</v>
      </c>
    </row>
    <row r="53" spans="1:91" s="10" customFormat="1" ht="10.7" customHeight="1" x14ac:dyDescent="0.2">
      <c r="B53" s="5"/>
      <c r="AR53" s="5"/>
      <c r="AS53" s="169"/>
      <c r="AT53" s="127"/>
      <c r="AU53" s="127"/>
      <c r="AV53" s="127"/>
      <c r="AW53" s="127"/>
      <c r="AX53" s="127"/>
      <c r="AY53" s="127"/>
      <c r="AZ53" s="127"/>
      <c r="BA53" s="127"/>
      <c r="BB53" s="127"/>
      <c r="BC53" s="127"/>
      <c r="BD53" s="283"/>
    </row>
    <row r="54" spans="1:91" s="291" customFormat="1" ht="32.450000000000003" customHeight="1" x14ac:dyDescent="0.2">
      <c r="B54" s="292"/>
      <c r="C54" s="314" t="s">
        <v>70</v>
      </c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6">
        <f>ROUND(SUM(AG55:AG58),2)</f>
        <v>0</v>
      </c>
      <c r="AH54" s="316"/>
      <c r="AI54" s="316"/>
      <c r="AJ54" s="316"/>
      <c r="AK54" s="316"/>
      <c r="AL54" s="316"/>
      <c r="AM54" s="316"/>
      <c r="AN54" s="317">
        <f>AN55+AN56</f>
        <v>0</v>
      </c>
      <c r="AO54" s="317"/>
      <c r="AP54" s="317"/>
      <c r="AQ54" s="293" t="s">
        <v>3</v>
      </c>
      <c r="AR54" s="292"/>
      <c r="AS54" s="294">
        <f>ROUND(SUM(AS55:AS58),2)</f>
        <v>0</v>
      </c>
      <c r="AT54" s="295" t="e">
        <f>ROUND(SUM(AV54:AW54),2)</f>
        <v>#REF!</v>
      </c>
      <c r="AU54" s="296" t="e">
        <f>ROUND(SUM(AU55:AU58),5)</f>
        <v>#REF!</v>
      </c>
      <c r="AV54" s="295" t="e">
        <f>ROUND(AZ54*L29,2)</f>
        <v>#REF!</v>
      </c>
      <c r="AW54" s="295" t="e">
        <f>ROUND(BA54*L30,2)</f>
        <v>#REF!</v>
      </c>
      <c r="AX54" s="295" t="e">
        <f>ROUND(BB54*L29,2)</f>
        <v>#REF!</v>
      </c>
      <c r="AY54" s="295" t="e">
        <f>ROUND(BC54*L30,2)</f>
        <v>#REF!</v>
      </c>
      <c r="AZ54" s="295" t="e">
        <f>ROUND(SUM(AZ55:AZ58),2)</f>
        <v>#REF!</v>
      </c>
      <c r="BA54" s="295" t="e">
        <f>ROUND(SUM(BA55:BA58),2)</f>
        <v>#REF!</v>
      </c>
      <c r="BB54" s="295" t="e">
        <f>ROUND(SUM(BB55:BB58),2)</f>
        <v>#REF!</v>
      </c>
      <c r="BC54" s="295" t="e">
        <f>ROUND(SUM(BC55:BC58),2)</f>
        <v>#REF!</v>
      </c>
      <c r="BD54" s="297" t="e">
        <f>ROUND(SUM(BD55:BD58),2)</f>
        <v>#REF!</v>
      </c>
      <c r="BS54" s="298" t="s">
        <v>71</v>
      </c>
      <c r="BT54" s="298" t="s">
        <v>72</v>
      </c>
      <c r="BU54" s="299" t="s">
        <v>73</v>
      </c>
      <c r="BV54" s="298" t="s">
        <v>74</v>
      </c>
      <c r="BW54" s="298" t="s">
        <v>5</v>
      </c>
      <c r="BX54" s="298" t="s">
        <v>75</v>
      </c>
      <c r="CL54" s="298" t="s">
        <v>3</v>
      </c>
    </row>
    <row r="55" spans="1:91" s="308" customFormat="1" ht="24.75" customHeight="1" x14ac:dyDescent="0.2">
      <c r="A55" s="300" t="s">
        <v>76</v>
      </c>
      <c r="B55" s="301"/>
      <c r="C55" s="318"/>
      <c r="D55" s="319" t="s">
        <v>77</v>
      </c>
      <c r="E55" s="319"/>
      <c r="F55" s="319"/>
      <c r="G55" s="319"/>
      <c r="H55" s="319"/>
      <c r="I55" s="320"/>
      <c r="J55" s="319" t="s">
        <v>78</v>
      </c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  <c r="V55" s="319"/>
      <c r="W55" s="319"/>
      <c r="X55" s="319"/>
      <c r="Y55" s="319"/>
      <c r="Z55" s="319"/>
      <c r="AA55" s="319"/>
      <c r="AB55" s="319"/>
      <c r="AC55" s="319"/>
      <c r="AD55" s="319"/>
      <c r="AE55" s="319"/>
      <c r="AF55" s="319"/>
      <c r="AG55" s="321">
        <f>'11 - ZŠ Chrustova - Cvičn...'!J30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303" t="s">
        <v>79</v>
      </c>
      <c r="AR55" s="301"/>
      <c r="AS55" s="304">
        <v>0</v>
      </c>
      <c r="AT55" s="305">
        <f>ROUND(SUM(AV55:AW55),2)</f>
        <v>0</v>
      </c>
      <c r="AU55" s="306">
        <f>'11 - ZŠ Chrustova - Cvičn...'!P95</f>
        <v>0</v>
      </c>
      <c r="AV55" s="305">
        <f>'11 - ZŠ Chrustova - Cvičn...'!J33</f>
        <v>0</v>
      </c>
      <c r="AW55" s="305">
        <f>'11 - ZŠ Chrustova - Cvičn...'!J34</f>
        <v>0</v>
      </c>
      <c r="AX55" s="305">
        <f>'11 - ZŠ Chrustova - Cvičn...'!J35</f>
        <v>0</v>
      </c>
      <c r="AY55" s="305">
        <f>'11 - ZŠ Chrustova - Cvičn...'!J36</f>
        <v>0</v>
      </c>
      <c r="AZ55" s="305">
        <f>'11 - ZŠ Chrustova - Cvičn...'!F33</f>
        <v>0</v>
      </c>
      <c r="BA55" s="305">
        <f>'11 - ZŠ Chrustova - Cvičn...'!F34</f>
        <v>0</v>
      </c>
      <c r="BB55" s="305">
        <f>'11 - ZŠ Chrustova - Cvičn...'!F35</f>
        <v>0</v>
      </c>
      <c r="BC55" s="305">
        <f>'11 - ZŠ Chrustova - Cvičn...'!F36</f>
        <v>0</v>
      </c>
      <c r="BD55" s="307">
        <f>'11 - ZŠ Chrustova - Cvičn...'!F37</f>
        <v>0</v>
      </c>
      <c r="BT55" s="309" t="s">
        <v>80</v>
      </c>
      <c r="BV55" s="309" t="s">
        <v>74</v>
      </c>
      <c r="BW55" s="309" t="s">
        <v>81</v>
      </c>
      <c r="BX55" s="309" t="s">
        <v>5</v>
      </c>
      <c r="CL55" s="309" t="s">
        <v>3</v>
      </c>
      <c r="CM55" s="309" t="s">
        <v>82</v>
      </c>
    </row>
    <row r="56" spans="1:91" s="308" customFormat="1" ht="24.75" customHeight="1" x14ac:dyDescent="0.2">
      <c r="A56" s="300" t="s">
        <v>76</v>
      </c>
      <c r="B56" s="301"/>
      <c r="C56" s="318"/>
      <c r="D56" s="319" t="s">
        <v>83</v>
      </c>
      <c r="E56" s="319"/>
      <c r="F56" s="319"/>
      <c r="G56" s="319"/>
      <c r="H56" s="319"/>
      <c r="I56" s="320"/>
      <c r="J56" s="319" t="s">
        <v>84</v>
      </c>
      <c r="K56" s="319"/>
      <c r="L56" s="319"/>
      <c r="M56" s="319"/>
      <c r="N56" s="319"/>
      <c r="O56" s="319"/>
      <c r="P56" s="319"/>
      <c r="Q56" s="319"/>
      <c r="R56" s="319"/>
      <c r="S56" s="319"/>
      <c r="T56" s="319"/>
      <c r="U56" s="319"/>
      <c r="V56" s="319"/>
      <c r="W56" s="319"/>
      <c r="X56" s="319"/>
      <c r="Y56" s="319"/>
      <c r="Z56" s="319"/>
      <c r="AA56" s="319"/>
      <c r="AB56" s="319"/>
      <c r="AC56" s="319"/>
      <c r="AD56" s="319"/>
      <c r="AE56" s="319"/>
      <c r="AF56" s="319"/>
      <c r="AG56" s="321">
        <f>'12 - ZŠ Chrustova - Cvičn...'!J30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303" t="s">
        <v>79</v>
      </c>
      <c r="AR56" s="301"/>
      <c r="AS56" s="304">
        <v>0</v>
      </c>
      <c r="AT56" s="305">
        <f>ROUND(SUM(AV56:AW56),2)</f>
        <v>0</v>
      </c>
      <c r="AU56" s="306">
        <f>'12 - ZŠ Chrustova - Cvičn...'!P81</f>
        <v>0</v>
      </c>
      <c r="AV56" s="305">
        <f>'12 - ZŠ Chrustova - Cvičn...'!J33</f>
        <v>0</v>
      </c>
      <c r="AW56" s="305">
        <f>'12 - ZŠ Chrustova - Cvičn...'!J34</f>
        <v>0</v>
      </c>
      <c r="AX56" s="305">
        <f>'12 - ZŠ Chrustova - Cvičn...'!J35</f>
        <v>0</v>
      </c>
      <c r="AY56" s="305">
        <f>'12 - ZŠ Chrustova - Cvičn...'!J36</f>
        <v>0</v>
      </c>
      <c r="AZ56" s="305">
        <f>'12 - ZŠ Chrustova - Cvičn...'!F33</f>
        <v>0</v>
      </c>
      <c r="BA56" s="305">
        <f>'12 - ZŠ Chrustova - Cvičn...'!F34</f>
        <v>0</v>
      </c>
      <c r="BB56" s="305">
        <f>'12 - ZŠ Chrustova - Cvičn...'!F35</f>
        <v>0</v>
      </c>
      <c r="BC56" s="305">
        <f>'12 - ZŠ Chrustova - Cvičn...'!F36</f>
        <v>0</v>
      </c>
      <c r="BD56" s="307">
        <f>'12 - ZŠ Chrustova - Cvičn...'!F37</f>
        <v>0</v>
      </c>
      <c r="BT56" s="309" t="s">
        <v>80</v>
      </c>
      <c r="BV56" s="309" t="s">
        <v>74</v>
      </c>
      <c r="BW56" s="309" t="s">
        <v>85</v>
      </c>
      <c r="BX56" s="309" t="s">
        <v>5</v>
      </c>
      <c r="CL56" s="309" t="s">
        <v>3</v>
      </c>
      <c r="CM56" s="309" t="s">
        <v>82</v>
      </c>
    </row>
    <row r="57" spans="1:91" s="308" customFormat="1" ht="24.75" hidden="1" customHeight="1" x14ac:dyDescent="0.2">
      <c r="A57" s="300" t="s">
        <v>76</v>
      </c>
      <c r="B57" s="301"/>
      <c r="C57" s="302"/>
      <c r="D57" s="238" t="s">
        <v>86</v>
      </c>
      <c r="E57" s="238"/>
      <c r="F57" s="238"/>
      <c r="G57" s="238"/>
      <c r="H57" s="238"/>
      <c r="I57" s="239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40"/>
      <c r="AH57" s="241"/>
      <c r="AI57" s="241"/>
      <c r="AJ57" s="241"/>
      <c r="AK57" s="241"/>
      <c r="AL57" s="241"/>
      <c r="AM57" s="241"/>
      <c r="AN57" s="240"/>
      <c r="AO57" s="241"/>
      <c r="AP57" s="241"/>
      <c r="AQ57" s="303" t="s">
        <v>79</v>
      </c>
      <c r="AR57" s="301"/>
      <c r="AS57" s="304">
        <v>0</v>
      </c>
      <c r="AT57" s="305" t="e">
        <f>ROUND(SUM(AV57:AW57),2)</f>
        <v>#REF!</v>
      </c>
      <c r="AU57" s="306" t="e">
        <f>#REF!</f>
        <v>#REF!</v>
      </c>
      <c r="AV57" s="305" t="e">
        <f>#REF!</f>
        <v>#REF!</v>
      </c>
      <c r="AW57" s="305" t="e">
        <f>#REF!</f>
        <v>#REF!</v>
      </c>
      <c r="AX57" s="305" t="e">
        <f>#REF!</f>
        <v>#REF!</v>
      </c>
      <c r="AY57" s="305" t="e">
        <f>#REF!</f>
        <v>#REF!</v>
      </c>
      <c r="AZ57" s="305" t="e">
        <f>#REF!</f>
        <v>#REF!</v>
      </c>
      <c r="BA57" s="305" t="e">
        <f>#REF!</f>
        <v>#REF!</v>
      </c>
      <c r="BB57" s="305" t="e">
        <f>#REF!</f>
        <v>#REF!</v>
      </c>
      <c r="BC57" s="305" t="e">
        <f>#REF!</f>
        <v>#REF!</v>
      </c>
      <c r="BD57" s="307" t="e">
        <f>#REF!</f>
        <v>#REF!</v>
      </c>
      <c r="BT57" s="309" t="s">
        <v>80</v>
      </c>
      <c r="BV57" s="309" t="s">
        <v>74</v>
      </c>
      <c r="BW57" s="309" t="s">
        <v>87</v>
      </c>
      <c r="BX57" s="309" t="s">
        <v>5</v>
      </c>
      <c r="CL57" s="309" t="s">
        <v>3</v>
      </c>
      <c r="CM57" s="309" t="s">
        <v>82</v>
      </c>
    </row>
    <row r="58" spans="1:91" s="308" customFormat="1" ht="24.75" hidden="1" customHeight="1" x14ac:dyDescent="0.2">
      <c r="A58" s="300" t="s">
        <v>76</v>
      </c>
      <c r="B58" s="301"/>
      <c r="C58" s="302"/>
      <c r="D58" s="238" t="s">
        <v>88</v>
      </c>
      <c r="E58" s="238"/>
      <c r="F58" s="238"/>
      <c r="G58" s="238"/>
      <c r="H58" s="238"/>
      <c r="I58" s="239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40"/>
      <c r="AH58" s="241"/>
      <c r="AI58" s="241"/>
      <c r="AJ58" s="241"/>
      <c r="AK58" s="241"/>
      <c r="AL58" s="241"/>
      <c r="AM58" s="241"/>
      <c r="AN58" s="240"/>
      <c r="AO58" s="241"/>
      <c r="AP58" s="241"/>
      <c r="AQ58" s="303" t="s">
        <v>79</v>
      </c>
      <c r="AR58" s="301"/>
      <c r="AS58" s="310">
        <v>0</v>
      </c>
      <c r="AT58" s="311" t="e">
        <f>ROUND(SUM(AV58:AW58),2)</f>
        <v>#REF!</v>
      </c>
      <c r="AU58" s="312" t="e">
        <f>#REF!</f>
        <v>#REF!</v>
      </c>
      <c r="AV58" s="311" t="e">
        <f>#REF!</f>
        <v>#REF!</v>
      </c>
      <c r="AW58" s="311" t="e">
        <f>#REF!</f>
        <v>#REF!</v>
      </c>
      <c r="AX58" s="311" t="e">
        <f>#REF!</f>
        <v>#REF!</v>
      </c>
      <c r="AY58" s="311" t="e">
        <f>#REF!</f>
        <v>#REF!</v>
      </c>
      <c r="AZ58" s="311" t="e">
        <f>#REF!</f>
        <v>#REF!</v>
      </c>
      <c r="BA58" s="311" t="e">
        <f>#REF!</f>
        <v>#REF!</v>
      </c>
      <c r="BB58" s="311" t="e">
        <f>#REF!</f>
        <v>#REF!</v>
      </c>
      <c r="BC58" s="311" t="e">
        <f>#REF!</f>
        <v>#REF!</v>
      </c>
      <c r="BD58" s="313" t="e">
        <f>#REF!</f>
        <v>#REF!</v>
      </c>
      <c r="BT58" s="309" t="s">
        <v>80</v>
      </c>
      <c r="BV58" s="309" t="s">
        <v>74</v>
      </c>
      <c r="BW58" s="309" t="s">
        <v>89</v>
      </c>
      <c r="BX58" s="309" t="s">
        <v>5</v>
      </c>
      <c r="CL58" s="309" t="s">
        <v>3</v>
      </c>
      <c r="CM58" s="309" t="s">
        <v>82</v>
      </c>
    </row>
    <row r="59" spans="1:91" s="10" customFormat="1" ht="30" customHeight="1" x14ac:dyDescent="0.2">
      <c r="B59" s="5"/>
      <c r="AR59" s="5"/>
    </row>
    <row r="60" spans="1:91" s="10" customFormat="1" ht="6.95" customHeight="1" x14ac:dyDescent="0.2">
      <c r="B60" s="141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5"/>
    </row>
  </sheetData>
  <sheetProtection algorithmName="SHA-512" hashValue="6uJjzrngGZInSCXayrzbx1YxTJO+ROzBHVOTXr6zH52H14UFwXu3bY5wtt08lWoA6p1L7y/J/Vpg6x1h9LO/Cg==" saltValue="bCcVkSxyrIUnZDc+aIFTNQ==" spinCount="100000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11 - ZŠ Chrustova - Cvičn...'!C2" display="/" xr:uid="{00000000-0004-0000-0000-000000000000}"/>
    <hyperlink ref="A56" location="'12 - ZŠ Chrustova - Cvičn...'!C2" display="/" xr:uid="{00000000-0004-0000-0000-000001000000}"/>
    <hyperlink ref="A57" location="'13 - ZŠ Chrustova - Porad...'!C2" display="/" xr:uid="{00000000-0004-0000-0000-000002000000}"/>
    <hyperlink ref="A58" location="'14 - ZŠ Chrustova - Porad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1"/>
  <sheetViews>
    <sheetView showGridLines="0" topLeftCell="A83" workbookViewId="0">
      <selection activeCell="F98" sqref="F98"/>
    </sheetView>
  </sheetViews>
  <sheetFormatPr defaultColWidth="8.6640625" defaultRowHeight="11.25" x14ac:dyDescent="0.2"/>
  <cols>
    <col min="1" max="1" width="8.1640625" style="107" customWidth="1"/>
    <col min="2" max="2" width="1.1640625" style="107" customWidth="1"/>
    <col min="3" max="3" width="4" style="107" customWidth="1"/>
    <col min="4" max="4" width="4.1640625" style="107" customWidth="1"/>
    <col min="5" max="5" width="17" style="107" customWidth="1"/>
    <col min="6" max="6" width="50.6640625" style="107" customWidth="1"/>
    <col min="7" max="7" width="7.5" style="107" customWidth="1"/>
    <col min="8" max="8" width="14" style="107" customWidth="1"/>
    <col min="9" max="9" width="15.6640625" style="107" customWidth="1"/>
    <col min="10" max="11" width="22.1640625" style="107" customWidth="1"/>
    <col min="12" max="12" width="9.1640625" style="107" customWidth="1"/>
    <col min="13" max="13" width="10.6640625" style="107" hidden="1" customWidth="1"/>
    <col min="14" max="14" width="9.1640625" style="107" hidden="1"/>
    <col min="15" max="20" width="14" style="107" hidden="1" customWidth="1"/>
    <col min="21" max="21" width="16.1640625" style="107" hidden="1" customWidth="1"/>
    <col min="22" max="22" width="12.1640625" style="107" customWidth="1"/>
    <col min="23" max="23" width="16.1640625" style="107" customWidth="1"/>
    <col min="24" max="24" width="12.1640625" style="107" customWidth="1"/>
    <col min="25" max="25" width="15" style="107" customWidth="1"/>
    <col min="26" max="26" width="11" style="107" customWidth="1"/>
    <col min="27" max="27" width="15" style="107" customWidth="1"/>
    <col min="28" max="28" width="16.1640625" style="107" customWidth="1"/>
    <col min="29" max="29" width="11" style="107" customWidth="1"/>
    <col min="30" max="30" width="15" style="107" customWidth="1"/>
    <col min="31" max="31" width="16.1640625" style="107" customWidth="1"/>
    <col min="32" max="43" width="8.6640625" style="107"/>
    <col min="44" max="65" width="9.1640625" style="107" hidden="1"/>
    <col min="66" max="16384" width="8.6640625" style="107"/>
  </cols>
  <sheetData>
    <row r="2" spans="2:46" ht="36.950000000000003" customHeight="1" x14ac:dyDescent="0.2">
      <c r="L2" s="108" t="s">
        <v>6</v>
      </c>
      <c r="M2" s="109"/>
      <c r="N2" s="109"/>
      <c r="O2" s="109"/>
      <c r="P2" s="109"/>
      <c r="Q2" s="109"/>
      <c r="R2" s="109"/>
      <c r="S2" s="109"/>
      <c r="T2" s="109"/>
      <c r="U2" s="109"/>
      <c r="V2" s="109"/>
      <c r="AT2" s="110" t="s">
        <v>81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3"/>
      <c r="AT3" s="110" t="s">
        <v>82</v>
      </c>
    </row>
    <row r="4" spans="2:46" ht="24.95" customHeight="1" x14ac:dyDescent="0.2">
      <c r="B4" s="113"/>
      <c r="D4" s="114" t="s">
        <v>90</v>
      </c>
      <c r="L4" s="113"/>
      <c r="M4" s="115" t="s">
        <v>11</v>
      </c>
      <c r="AT4" s="110" t="s">
        <v>4</v>
      </c>
    </row>
    <row r="5" spans="2:46" ht="6.95" customHeight="1" x14ac:dyDescent="0.2">
      <c r="B5" s="113"/>
      <c r="L5" s="113"/>
    </row>
    <row r="6" spans="2:46" ht="12" customHeight="1" x14ac:dyDescent="0.2">
      <c r="B6" s="113"/>
      <c r="D6" s="116" t="s">
        <v>17</v>
      </c>
      <c r="L6" s="113"/>
    </row>
    <row r="7" spans="2:46" ht="16.5" customHeight="1" x14ac:dyDescent="0.2">
      <c r="B7" s="113"/>
      <c r="E7" s="117" t="str">
        <f>'Rekapitulace stavby'!K6</f>
        <v>Modernizace učeben ZŠ Slezská Ostrava II (PD, AD, IČ)</v>
      </c>
      <c r="F7" s="118"/>
      <c r="G7" s="118"/>
      <c r="H7" s="118"/>
      <c r="L7" s="113"/>
    </row>
    <row r="8" spans="2:46" s="10" customFormat="1" ht="12" customHeight="1" x14ac:dyDescent="0.2">
      <c r="B8" s="5"/>
      <c r="D8" s="116" t="s">
        <v>91</v>
      </c>
      <c r="L8" s="5"/>
    </row>
    <row r="9" spans="2:46" s="10" customFormat="1" ht="16.5" customHeight="1" x14ac:dyDescent="0.2">
      <c r="B9" s="5"/>
      <c r="E9" s="119" t="s">
        <v>92</v>
      </c>
      <c r="F9" s="120"/>
      <c r="G9" s="120"/>
      <c r="H9" s="120"/>
      <c r="L9" s="5"/>
    </row>
    <row r="10" spans="2:46" s="10" customFormat="1" x14ac:dyDescent="0.2">
      <c r="B10" s="5"/>
      <c r="L10" s="5"/>
    </row>
    <row r="11" spans="2:46" s="10" customFormat="1" ht="12" customHeight="1" x14ac:dyDescent="0.2">
      <c r="B11" s="5"/>
      <c r="D11" s="116" t="s">
        <v>19</v>
      </c>
      <c r="F11" s="121" t="s">
        <v>3</v>
      </c>
      <c r="I11" s="116" t="s">
        <v>20</v>
      </c>
      <c r="J11" s="121" t="s">
        <v>3</v>
      </c>
      <c r="L11" s="5"/>
    </row>
    <row r="12" spans="2:46" s="10" customFormat="1" ht="12" customHeight="1" x14ac:dyDescent="0.2">
      <c r="B12" s="5"/>
      <c r="D12" s="116" t="s">
        <v>21</v>
      </c>
      <c r="F12" s="121" t="s">
        <v>22</v>
      </c>
      <c r="I12" s="116" t="s">
        <v>23</v>
      </c>
      <c r="J12" s="122" t="str">
        <f>'Rekapitulace stavby'!AN8</f>
        <v>30. 6. 2022</v>
      </c>
      <c r="L12" s="5"/>
    </row>
    <row r="13" spans="2:46" s="10" customFormat="1" ht="10.7" customHeight="1" x14ac:dyDescent="0.2">
      <c r="B13" s="5"/>
      <c r="L13" s="5"/>
    </row>
    <row r="14" spans="2:46" s="10" customFormat="1" ht="12" customHeight="1" x14ac:dyDescent="0.2">
      <c r="B14" s="5"/>
      <c r="D14" s="116" t="s">
        <v>25</v>
      </c>
      <c r="I14" s="116" t="s">
        <v>26</v>
      </c>
      <c r="J14" s="121" t="s">
        <v>3</v>
      </c>
      <c r="L14" s="5"/>
    </row>
    <row r="15" spans="2:46" s="10" customFormat="1" ht="18" customHeight="1" x14ac:dyDescent="0.2">
      <c r="B15" s="5"/>
      <c r="E15" s="121" t="s">
        <v>27</v>
      </c>
      <c r="I15" s="116" t="s">
        <v>28</v>
      </c>
      <c r="J15" s="121" t="s">
        <v>3</v>
      </c>
      <c r="L15" s="5"/>
    </row>
    <row r="16" spans="2:46" s="10" customFormat="1" ht="6.95" customHeight="1" x14ac:dyDescent="0.2">
      <c r="B16" s="5"/>
      <c r="L16" s="5"/>
    </row>
    <row r="17" spans="2:12" s="10" customFormat="1" ht="12" customHeight="1" x14ac:dyDescent="0.2">
      <c r="B17" s="5"/>
      <c r="D17" s="116" t="s">
        <v>29</v>
      </c>
      <c r="I17" s="116" t="s">
        <v>26</v>
      </c>
      <c r="J17" s="2" t="str">
        <f>'Rekapitulace stavby'!AN13</f>
        <v>Vyplň údaj</v>
      </c>
      <c r="L17" s="5"/>
    </row>
    <row r="18" spans="2:12" s="10" customFormat="1" ht="18" customHeight="1" x14ac:dyDescent="0.2">
      <c r="B18" s="5"/>
      <c r="E18" s="98" t="str">
        <f>'Rekapitulace stavby'!E14</f>
        <v>Vyplň údaj</v>
      </c>
      <c r="F18" s="123"/>
      <c r="G18" s="123"/>
      <c r="H18" s="123"/>
      <c r="I18" s="116" t="s">
        <v>28</v>
      </c>
      <c r="J18" s="2" t="str">
        <f>'Rekapitulace stavby'!AN14</f>
        <v>Vyplň údaj</v>
      </c>
      <c r="L18" s="5"/>
    </row>
    <row r="19" spans="2:12" s="10" customFormat="1" ht="6.95" customHeight="1" x14ac:dyDescent="0.2">
      <c r="B19" s="5"/>
      <c r="L19" s="5"/>
    </row>
    <row r="20" spans="2:12" s="10" customFormat="1" ht="12" customHeight="1" x14ac:dyDescent="0.2">
      <c r="B20" s="5"/>
      <c r="D20" s="116" t="s">
        <v>31</v>
      </c>
      <c r="I20" s="116" t="s">
        <v>26</v>
      </c>
      <c r="J20" s="121" t="s">
        <v>3</v>
      </c>
      <c r="L20" s="5"/>
    </row>
    <row r="21" spans="2:12" s="10" customFormat="1" ht="18" customHeight="1" x14ac:dyDescent="0.2">
      <c r="B21" s="5"/>
      <c r="E21" s="121" t="s">
        <v>32</v>
      </c>
      <c r="I21" s="116" t="s">
        <v>28</v>
      </c>
      <c r="J21" s="121" t="s">
        <v>3</v>
      </c>
      <c r="L21" s="5"/>
    </row>
    <row r="22" spans="2:12" s="10" customFormat="1" ht="6.95" customHeight="1" x14ac:dyDescent="0.2">
      <c r="B22" s="5"/>
      <c r="L22" s="5"/>
    </row>
    <row r="23" spans="2:12" s="10" customFormat="1" ht="12" customHeight="1" x14ac:dyDescent="0.2">
      <c r="B23" s="5"/>
      <c r="D23" s="116" t="s">
        <v>34</v>
      </c>
      <c r="I23" s="116" t="s">
        <v>26</v>
      </c>
      <c r="J23" s="121" t="s">
        <v>3</v>
      </c>
      <c r="L23" s="5"/>
    </row>
    <row r="24" spans="2:12" s="10" customFormat="1" ht="18" customHeight="1" x14ac:dyDescent="0.2">
      <c r="B24" s="5"/>
      <c r="E24" s="121" t="s">
        <v>35</v>
      </c>
      <c r="I24" s="116" t="s">
        <v>28</v>
      </c>
      <c r="J24" s="121" t="s">
        <v>3</v>
      </c>
      <c r="L24" s="5"/>
    </row>
    <row r="25" spans="2:12" s="10" customFormat="1" ht="6.95" customHeight="1" x14ac:dyDescent="0.2">
      <c r="B25" s="5"/>
      <c r="L25" s="5"/>
    </row>
    <row r="26" spans="2:12" s="10" customFormat="1" ht="12" customHeight="1" x14ac:dyDescent="0.2">
      <c r="B26" s="5"/>
      <c r="D26" s="116" t="s">
        <v>36</v>
      </c>
      <c r="L26" s="5"/>
    </row>
    <row r="27" spans="2:12" s="125" customFormat="1" ht="71.25" customHeight="1" x14ac:dyDescent="0.2">
      <c r="B27" s="124"/>
      <c r="E27" s="126" t="s">
        <v>37</v>
      </c>
      <c r="F27" s="126"/>
      <c r="G27" s="126"/>
      <c r="H27" s="126"/>
      <c r="L27" s="124"/>
    </row>
    <row r="28" spans="2:12" s="10" customFormat="1" ht="6.95" customHeight="1" x14ac:dyDescent="0.2">
      <c r="B28" s="5"/>
      <c r="L28" s="5"/>
    </row>
    <row r="29" spans="2:12" s="10" customFormat="1" ht="6.95" customHeight="1" x14ac:dyDescent="0.2">
      <c r="B29" s="5"/>
      <c r="D29" s="127"/>
      <c r="E29" s="127"/>
      <c r="F29" s="127"/>
      <c r="G29" s="127"/>
      <c r="H29" s="127"/>
      <c r="I29" s="127"/>
      <c r="J29" s="127"/>
      <c r="K29" s="127"/>
      <c r="L29" s="5"/>
    </row>
    <row r="30" spans="2:12" s="10" customFormat="1" ht="25.5" customHeight="1" x14ac:dyDescent="0.2">
      <c r="B30" s="5"/>
      <c r="D30" s="128" t="s">
        <v>38</v>
      </c>
      <c r="J30" s="129">
        <f>ROUND(J95, 2)</f>
        <v>0</v>
      </c>
      <c r="L30" s="5"/>
    </row>
    <row r="31" spans="2:12" s="10" customFormat="1" ht="6.95" customHeight="1" x14ac:dyDescent="0.2">
      <c r="B31" s="5"/>
      <c r="D31" s="127"/>
      <c r="E31" s="127"/>
      <c r="F31" s="127"/>
      <c r="G31" s="127"/>
      <c r="H31" s="127"/>
      <c r="I31" s="127"/>
      <c r="J31" s="127"/>
      <c r="K31" s="127"/>
      <c r="L31" s="5"/>
    </row>
    <row r="32" spans="2:12" s="10" customFormat="1" ht="14.45" customHeight="1" x14ac:dyDescent="0.2">
      <c r="B32" s="5"/>
      <c r="F32" s="130" t="s">
        <v>40</v>
      </c>
      <c r="I32" s="130" t="s">
        <v>39</v>
      </c>
      <c r="J32" s="130" t="s">
        <v>41</v>
      </c>
      <c r="L32" s="5"/>
    </row>
    <row r="33" spans="2:12" s="10" customFormat="1" ht="14.45" customHeight="1" x14ac:dyDescent="0.2">
      <c r="B33" s="5"/>
      <c r="D33" s="131" t="s">
        <v>42</v>
      </c>
      <c r="E33" s="116" t="s">
        <v>43</v>
      </c>
      <c r="F33" s="132">
        <f>ROUND((SUM(BE95:BE320)),  2)</f>
        <v>0</v>
      </c>
      <c r="I33" s="133">
        <v>0.21</v>
      </c>
      <c r="J33" s="132">
        <f>ROUND(((SUM(BE95:BE320))*I33),  2)</f>
        <v>0</v>
      </c>
      <c r="L33" s="5"/>
    </row>
    <row r="34" spans="2:12" s="10" customFormat="1" ht="14.45" customHeight="1" x14ac:dyDescent="0.2">
      <c r="B34" s="5"/>
      <c r="E34" s="116" t="s">
        <v>44</v>
      </c>
      <c r="F34" s="132">
        <f>ROUND((SUM(BF95:BF320)),  2)</f>
        <v>0</v>
      </c>
      <c r="I34" s="133">
        <v>0.15</v>
      </c>
      <c r="J34" s="132">
        <f>ROUND(((SUM(BF95:BF320))*I34),  2)</f>
        <v>0</v>
      </c>
      <c r="L34" s="5"/>
    </row>
    <row r="35" spans="2:12" s="10" customFormat="1" ht="14.45" hidden="1" customHeight="1" x14ac:dyDescent="0.2">
      <c r="B35" s="5"/>
      <c r="E35" s="116" t="s">
        <v>45</v>
      </c>
      <c r="F35" s="132">
        <f>ROUND((SUM(BG95:BG320)),  2)</f>
        <v>0</v>
      </c>
      <c r="I35" s="133">
        <v>0.21</v>
      </c>
      <c r="J35" s="132">
        <f>0</f>
        <v>0</v>
      </c>
      <c r="L35" s="5"/>
    </row>
    <row r="36" spans="2:12" s="10" customFormat="1" ht="14.45" hidden="1" customHeight="1" x14ac:dyDescent="0.2">
      <c r="B36" s="5"/>
      <c r="E36" s="116" t="s">
        <v>46</v>
      </c>
      <c r="F36" s="132">
        <f>ROUND((SUM(BH95:BH320)),  2)</f>
        <v>0</v>
      </c>
      <c r="I36" s="133">
        <v>0.15</v>
      </c>
      <c r="J36" s="132">
        <f>0</f>
        <v>0</v>
      </c>
      <c r="L36" s="5"/>
    </row>
    <row r="37" spans="2:12" s="10" customFormat="1" ht="14.45" hidden="1" customHeight="1" x14ac:dyDescent="0.2">
      <c r="B37" s="5"/>
      <c r="E37" s="116" t="s">
        <v>47</v>
      </c>
      <c r="F37" s="132">
        <f>ROUND((SUM(BI95:BI320)),  2)</f>
        <v>0</v>
      </c>
      <c r="I37" s="133">
        <v>0</v>
      </c>
      <c r="J37" s="132">
        <f>0</f>
        <v>0</v>
      </c>
      <c r="L37" s="5"/>
    </row>
    <row r="38" spans="2:12" s="10" customFormat="1" ht="6.95" customHeight="1" x14ac:dyDescent="0.2">
      <c r="B38" s="5"/>
      <c r="L38" s="5"/>
    </row>
    <row r="39" spans="2:12" s="10" customFormat="1" ht="25.5" customHeight="1" x14ac:dyDescent="0.2">
      <c r="B39" s="5"/>
      <c r="C39" s="134"/>
      <c r="D39" s="135" t="s">
        <v>48</v>
      </c>
      <c r="E39" s="136"/>
      <c r="F39" s="136"/>
      <c r="G39" s="137" t="s">
        <v>49</v>
      </c>
      <c r="H39" s="138" t="s">
        <v>50</v>
      </c>
      <c r="I39" s="136"/>
      <c r="J39" s="139">
        <f>SUM(J30:J37)</f>
        <v>0</v>
      </c>
      <c r="K39" s="140"/>
      <c r="L39" s="5"/>
    </row>
    <row r="40" spans="2:12" s="10" customFormat="1" ht="14.45" customHeight="1" x14ac:dyDescent="0.2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5"/>
    </row>
    <row r="44" spans="2:12" s="10" customFormat="1" ht="6.95" customHeight="1" x14ac:dyDescent="0.2"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5"/>
    </row>
    <row r="45" spans="2:12" s="10" customFormat="1" ht="24.95" customHeight="1" x14ac:dyDescent="0.2">
      <c r="B45" s="5"/>
      <c r="C45" s="114" t="s">
        <v>93</v>
      </c>
      <c r="L45" s="5"/>
    </row>
    <row r="46" spans="2:12" s="10" customFormat="1" ht="6.95" customHeight="1" x14ac:dyDescent="0.2">
      <c r="B46" s="5"/>
      <c r="L46" s="5"/>
    </row>
    <row r="47" spans="2:12" s="10" customFormat="1" ht="12" customHeight="1" x14ac:dyDescent="0.2">
      <c r="B47" s="5"/>
      <c r="C47" s="116" t="s">
        <v>17</v>
      </c>
      <c r="L47" s="5"/>
    </row>
    <row r="48" spans="2:12" s="10" customFormat="1" ht="16.5" customHeight="1" x14ac:dyDescent="0.2">
      <c r="B48" s="5"/>
      <c r="E48" s="117" t="str">
        <f>E7</f>
        <v>Modernizace učeben ZŠ Slezská Ostrava II (PD, AD, IČ)</v>
      </c>
      <c r="F48" s="118"/>
      <c r="G48" s="118"/>
      <c r="H48" s="118"/>
      <c r="L48" s="5"/>
    </row>
    <row r="49" spans="2:47" s="10" customFormat="1" ht="12" customHeight="1" x14ac:dyDescent="0.2">
      <c r="B49" s="5"/>
      <c r="C49" s="116" t="s">
        <v>91</v>
      </c>
      <c r="L49" s="5"/>
    </row>
    <row r="50" spans="2:47" s="10" customFormat="1" ht="16.5" customHeight="1" x14ac:dyDescent="0.2">
      <c r="B50" s="5"/>
      <c r="E50" s="119" t="str">
        <f>E9</f>
        <v>11 - ZŠ Chrustova - Cvičná kuchyňka - stavební část</v>
      </c>
      <c r="F50" s="120"/>
      <c r="G50" s="120"/>
      <c r="H50" s="120"/>
      <c r="L50" s="5"/>
    </row>
    <row r="51" spans="2:47" s="10" customFormat="1" ht="6.95" customHeight="1" x14ac:dyDescent="0.2">
      <c r="B51" s="5"/>
      <c r="L51" s="5"/>
    </row>
    <row r="52" spans="2:47" s="10" customFormat="1" ht="12" customHeight="1" x14ac:dyDescent="0.2">
      <c r="B52" s="5"/>
      <c r="C52" s="116" t="s">
        <v>21</v>
      </c>
      <c r="F52" s="121" t="str">
        <f>F12</f>
        <v>Slezská Ostrava</v>
      </c>
      <c r="I52" s="116" t="s">
        <v>23</v>
      </c>
      <c r="J52" s="122" t="str">
        <f>IF(J12="","",J12)</f>
        <v>30. 6. 2022</v>
      </c>
      <c r="L52" s="5"/>
    </row>
    <row r="53" spans="2:47" s="10" customFormat="1" ht="6.95" customHeight="1" x14ac:dyDescent="0.2">
      <c r="B53" s="5"/>
      <c r="L53" s="5"/>
    </row>
    <row r="54" spans="2:47" s="10" customFormat="1" ht="15.2" customHeight="1" x14ac:dyDescent="0.2">
      <c r="B54" s="5"/>
      <c r="C54" s="116" t="s">
        <v>25</v>
      </c>
      <c r="F54" s="121" t="str">
        <f>E15</f>
        <v>Městský obvod Slezská Ostrava</v>
      </c>
      <c r="I54" s="116" t="s">
        <v>31</v>
      </c>
      <c r="J54" s="145" t="str">
        <f>E21</f>
        <v>Kapego projekt s.r.o.</v>
      </c>
      <c r="L54" s="5"/>
    </row>
    <row r="55" spans="2:47" s="10" customFormat="1" ht="15.2" customHeight="1" x14ac:dyDescent="0.2">
      <c r="B55" s="5"/>
      <c r="C55" s="116" t="s">
        <v>29</v>
      </c>
      <c r="F55" s="121" t="str">
        <f>IF(E18="","",E18)</f>
        <v>Vyplň údaj</v>
      </c>
      <c r="I55" s="116" t="s">
        <v>34</v>
      </c>
      <c r="J55" s="145" t="str">
        <f>E24</f>
        <v>Pavel Klus</v>
      </c>
      <c r="L55" s="5"/>
    </row>
    <row r="56" spans="2:47" s="10" customFormat="1" ht="10.35" customHeight="1" x14ac:dyDescent="0.2">
      <c r="B56" s="5"/>
      <c r="L56" s="5"/>
    </row>
    <row r="57" spans="2:47" s="10" customFormat="1" ht="29.25" customHeight="1" x14ac:dyDescent="0.2">
      <c r="B57" s="5"/>
      <c r="C57" s="146" t="s">
        <v>94</v>
      </c>
      <c r="D57" s="134"/>
      <c r="E57" s="134"/>
      <c r="F57" s="134"/>
      <c r="G57" s="134"/>
      <c r="H57" s="134"/>
      <c r="I57" s="134"/>
      <c r="J57" s="147" t="s">
        <v>95</v>
      </c>
      <c r="K57" s="134"/>
      <c r="L57" s="5"/>
    </row>
    <row r="58" spans="2:47" s="10" customFormat="1" ht="10.35" customHeight="1" x14ac:dyDescent="0.2">
      <c r="B58" s="5"/>
      <c r="L58" s="5"/>
    </row>
    <row r="59" spans="2:47" s="10" customFormat="1" ht="22.7" customHeight="1" x14ac:dyDescent="0.2">
      <c r="B59" s="5"/>
      <c r="C59" s="148" t="s">
        <v>70</v>
      </c>
      <c r="J59" s="129">
        <f>J95</f>
        <v>0</v>
      </c>
      <c r="L59" s="5"/>
      <c r="AU59" s="110" t="s">
        <v>96</v>
      </c>
    </row>
    <row r="60" spans="2:47" s="150" customFormat="1" ht="24.95" customHeight="1" x14ac:dyDescent="0.2">
      <c r="B60" s="149"/>
      <c r="D60" s="151" t="s">
        <v>97</v>
      </c>
      <c r="E60" s="152"/>
      <c r="F60" s="152"/>
      <c r="G60" s="152"/>
      <c r="H60" s="152"/>
      <c r="I60" s="152"/>
      <c r="J60" s="153">
        <f>J96</f>
        <v>0</v>
      </c>
      <c r="L60" s="149"/>
    </row>
    <row r="61" spans="2:47" s="155" customFormat="1" ht="20.100000000000001" customHeight="1" x14ac:dyDescent="0.2">
      <c r="B61" s="154"/>
      <c r="D61" s="156" t="s">
        <v>98</v>
      </c>
      <c r="E61" s="157"/>
      <c r="F61" s="157"/>
      <c r="G61" s="157"/>
      <c r="H61" s="157"/>
      <c r="I61" s="157"/>
      <c r="J61" s="158">
        <f>J97</f>
        <v>0</v>
      </c>
      <c r="L61" s="154"/>
    </row>
    <row r="62" spans="2:47" s="155" customFormat="1" ht="20.100000000000001" customHeight="1" x14ac:dyDescent="0.2">
      <c r="B62" s="154"/>
      <c r="D62" s="156" t="s">
        <v>99</v>
      </c>
      <c r="E62" s="157"/>
      <c r="F62" s="157"/>
      <c r="G62" s="157"/>
      <c r="H62" s="157"/>
      <c r="I62" s="157"/>
      <c r="J62" s="158">
        <f>J117</f>
        <v>0</v>
      </c>
      <c r="L62" s="154"/>
    </row>
    <row r="63" spans="2:47" s="155" customFormat="1" ht="20.100000000000001" customHeight="1" x14ac:dyDescent="0.2">
      <c r="B63" s="154"/>
      <c r="D63" s="156" t="s">
        <v>100</v>
      </c>
      <c r="E63" s="157"/>
      <c r="F63" s="157"/>
      <c r="G63" s="157"/>
      <c r="H63" s="157"/>
      <c r="I63" s="157"/>
      <c r="J63" s="158">
        <f>J141</f>
        <v>0</v>
      </c>
      <c r="L63" s="154"/>
    </row>
    <row r="64" spans="2:47" s="155" customFormat="1" ht="20.100000000000001" customHeight="1" x14ac:dyDescent="0.2">
      <c r="B64" s="154"/>
      <c r="D64" s="156" t="s">
        <v>101</v>
      </c>
      <c r="E64" s="157"/>
      <c r="F64" s="157"/>
      <c r="G64" s="157"/>
      <c r="H64" s="157"/>
      <c r="I64" s="157"/>
      <c r="J64" s="158">
        <f>J155</f>
        <v>0</v>
      </c>
      <c r="L64" s="154"/>
    </row>
    <row r="65" spans="2:12" s="150" customFormat="1" ht="24.95" customHeight="1" x14ac:dyDescent="0.2">
      <c r="B65" s="149"/>
      <c r="D65" s="151" t="s">
        <v>102</v>
      </c>
      <c r="E65" s="152"/>
      <c r="F65" s="152"/>
      <c r="G65" s="152"/>
      <c r="H65" s="152"/>
      <c r="I65" s="152"/>
      <c r="J65" s="153">
        <f>J159</f>
        <v>0</v>
      </c>
      <c r="L65" s="149"/>
    </row>
    <row r="66" spans="2:12" s="155" customFormat="1" ht="20.100000000000001" customHeight="1" x14ac:dyDescent="0.2">
      <c r="B66" s="154"/>
      <c r="D66" s="156" t="s">
        <v>103</v>
      </c>
      <c r="E66" s="157"/>
      <c r="F66" s="157"/>
      <c r="G66" s="157"/>
      <c r="H66" s="157"/>
      <c r="I66" s="157"/>
      <c r="J66" s="158">
        <f>J160</f>
        <v>0</v>
      </c>
      <c r="L66" s="154"/>
    </row>
    <row r="67" spans="2:12" s="155" customFormat="1" ht="20.100000000000001" customHeight="1" x14ac:dyDescent="0.2">
      <c r="B67" s="154"/>
      <c r="D67" s="156" t="s">
        <v>104</v>
      </c>
      <c r="E67" s="157"/>
      <c r="F67" s="157"/>
      <c r="G67" s="157"/>
      <c r="H67" s="157"/>
      <c r="I67" s="157"/>
      <c r="J67" s="158">
        <f>J179</f>
        <v>0</v>
      </c>
      <c r="L67" s="154"/>
    </row>
    <row r="68" spans="2:12" s="155" customFormat="1" ht="20.100000000000001" customHeight="1" x14ac:dyDescent="0.2">
      <c r="B68" s="154"/>
      <c r="D68" s="156" t="s">
        <v>105</v>
      </c>
      <c r="E68" s="157"/>
      <c r="F68" s="157"/>
      <c r="G68" s="157"/>
      <c r="H68" s="157"/>
      <c r="I68" s="157"/>
      <c r="J68" s="158">
        <f>J195</f>
        <v>0</v>
      </c>
      <c r="L68" s="154"/>
    </row>
    <row r="69" spans="2:12" s="155" customFormat="1" ht="20.100000000000001" customHeight="1" x14ac:dyDescent="0.2">
      <c r="B69" s="154"/>
      <c r="D69" s="156" t="s">
        <v>106</v>
      </c>
      <c r="E69" s="157"/>
      <c r="F69" s="157"/>
      <c r="G69" s="157"/>
      <c r="H69" s="157"/>
      <c r="I69" s="157"/>
      <c r="J69" s="158">
        <f>J221</f>
        <v>0</v>
      </c>
      <c r="L69" s="154"/>
    </row>
    <row r="70" spans="2:12" s="155" customFormat="1" ht="20.100000000000001" customHeight="1" x14ac:dyDescent="0.2">
      <c r="B70" s="154"/>
      <c r="D70" s="156" t="s">
        <v>107</v>
      </c>
      <c r="E70" s="157"/>
      <c r="F70" s="157"/>
      <c r="G70" s="157"/>
      <c r="H70" s="157"/>
      <c r="I70" s="157"/>
      <c r="J70" s="158">
        <f>J245</f>
        <v>0</v>
      </c>
      <c r="L70" s="154"/>
    </row>
    <row r="71" spans="2:12" s="155" customFormat="1" ht="20.100000000000001" customHeight="1" x14ac:dyDescent="0.2">
      <c r="B71" s="154"/>
      <c r="D71" s="156" t="s">
        <v>108</v>
      </c>
      <c r="E71" s="157"/>
      <c r="F71" s="157"/>
      <c r="G71" s="157"/>
      <c r="H71" s="157"/>
      <c r="I71" s="157"/>
      <c r="J71" s="158">
        <f>J277</f>
        <v>0</v>
      </c>
      <c r="L71" s="154"/>
    </row>
    <row r="72" spans="2:12" s="155" customFormat="1" ht="20.100000000000001" customHeight="1" x14ac:dyDescent="0.2">
      <c r="B72" s="154"/>
      <c r="D72" s="156" t="s">
        <v>109</v>
      </c>
      <c r="E72" s="157"/>
      <c r="F72" s="157"/>
      <c r="G72" s="157"/>
      <c r="H72" s="157"/>
      <c r="I72" s="157"/>
      <c r="J72" s="158">
        <f>J288</f>
        <v>0</v>
      </c>
      <c r="L72" s="154"/>
    </row>
    <row r="73" spans="2:12" s="150" customFormat="1" ht="24.95" customHeight="1" x14ac:dyDescent="0.2">
      <c r="B73" s="149"/>
      <c r="D73" s="151" t="s">
        <v>110</v>
      </c>
      <c r="E73" s="152"/>
      <c r="F73" s="152"/>
      <c r="G73" s="152"/>
      <c r="H73" s="152"/>
      <c r="I73" s="152"/>
      <c r="J73" s="153">
        <f>J310</f>
        <v>0</v>
      </c>
      <c r="L73" s="149"/>
    </row>
    <row r="74" spans="2:12" s="155" customFormat="1" ht="20.100000000000001" customHeight="1" x14ac:dyDescent="0.2">
      <c r="B74" s="154"/>
      <c r="D74" s="156" t="s">
        <v>111</v>
      </c>
      <c r="E74" s="157"/>
      <c r="F74" s="157"/>
      <c r="G74" s="157"/>
      <c r="H74" s="157"/>
      <c r="I74" s="157"/>
      <c r="J74" s="158">
        <f>J311</f>
        <v>0</v>
      </c>
      <c r="L74" s="154"/>
    </row>
    <row r="75" spans="2:12" s="155" customFormat="1" ht="20.100000000000001" customHeight="1" x14ac:dyDescent="0.2">
      <c r="B75" s="154"/>
      <c r="D75" s="156" t="s">
        <v>112</v>
      </c>
      <c r="E75" s="157"/>
      <c r="F75" s="157"/>
      <c r="G75" s="157"/>
      <c r="H75" s="157"/>
      <c r="I75" s="157"/>
      <c r="J75" s="158">
        <f>J314</f>
        <v>0</v>
      </c>
      <c r="L75" s="154"/>
    </row>
    <row r="76" spans="2:12" s="10" customFormat="1" ht="21.75" customHeight="1" x14ac:dyDescent="0.2">
      <c r="B76" s="5"/>
      <c r="L76" s="5"/>
    </row>
    <row r="77" spans="2:12" s="10" customFormat="1" ht="6.95" customHeight="1" x14ac:dyDescent="0.2"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"/>
    </row>
    <row r="81" spans="2:63" s="10" customFormat="1" ht="6.95" customHeight="1" x14ac:dyDescent="0.2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"/>
    </row>
    <row r="82" spans="2:63" s="10" customFormat="1" ht="24.95" customHeight="1" x14ac:dyDescent="0.2">
      <c r="B82" s="5"/>
      <c r="C82" s="114" t="s">
        <v>113</v>
      </c>
      <c r="L82" s="5"/>
    </row>
    <row r="83" spans="2:63" s="10" customFormat="1" ht="6.95" customHeight="1" x14ac:dyDescent="0.2">
      <c r="B83" s="5"/>
      <c r="L83" s="5"/>
    </row>
    <row r="84" spans="2:63" s="10" customFormat="1" ht="12" customHeight="1" x14ac:dyDescent="0.2">
      <c r="B84" s="5"/>
      <c r="C84" s="116" t="s">
        <v>17</v>
      </c>
      <c r="L84" s="5"/>
    </row>
    <row r="85" spans="2:63" s="10" customFormat="1" ht="16.5" customHeight="1" x14ac:dyDescent="0.2">
      <c r="B85" s="5"/>
      <c r="E85" s="117" t="str">
        <f>E7</f>
        <v>Modernizace učeben ZŠ Slezská Ostrava II (PD, AD, IČ)</v>
      </c>
      <c r="F85" s="118"/>
      <c r="G85" s="118"/>
      <c r="H85" s="118"/>
      <c r="L85" s="5"/>
    </row>
    <row r="86" spans="2:63" s="10" customFormat="1" ht="12" customHeight="1" x14ac:dyDescent="0.2">
      <c r="B86" s="5"/>
      <c r="C86" s="116" t="s">
        <v>91</v>
      </c>
      <c r="L86" s="5"/>
    </row>
    <row r="87" spans="2:63" s="10" customFormat="1" ht="16.5" customHeight="1" x14ac:dyDescent="0.2">
      <c r="B87" s="5"/>
      <c r="E87" s="119" t="str">
        <f>E9</f>
        <v>11 - ZŠ Chrustova - Cvičná kuchyňka - stavební část</v>
      </c>
      <c r="F87" s="120"/>
      <c r="G87" s="120"/>
      <c r="H87" s="120"/>
      <c r="L87" s="5"/>
    </row>
    <row r="88" spans="2:63" s="10" customFormat="1" ht="6.95" customHeight="1" x14ac:dyDescent="0.2">
      <c r="B88" s="5"/>
      <c r="L88" s="5"/>
    </row>
    <row r="89" spans="2:63" s="10" customFormat="1" ht="12" customHeight="1" x14ac:dyDescent="0.2">
      <c r="B89" s="5"/>
      <c r="C89" s="116" t="s">
        <v>21</v>
      </c>
      <c r="F89" s="121" t="str">
        <f>F12</f>
        <v>Slezská Ostrava</v>
      </c>
      <c r="I89" s="116" t="s">
        <v>23</v>
      </c>
      <c r="J89" s="122" t="str">
        <f>IF(J12="","",J12)</f>
        <v>30. 6. 2022</v>
      </c>
      <c r="L89" s="5"/>
    </row>
    <row r="90" spans="2:63" s="10" customFormat="1" ht="6.95" customHeight="1" x14ac:dyDescent="0.2">
      <c r="B90" s="5"/>
      <c r="L90" s="5"/>
    </row>
    <row r="91" spans="2:63" s="10" customFormat="1" ht="15.2" customHeight="1" x14ac:dyDescent="0.2">
      <c r="B91" s="5"/>
      <c r="C91" s="116" t="s">
        <v>25</v>
      </c>
      <c r="F91" s="121" t="str">
        <f>E15</f>
        <v>Městský obvod Slezská Ostrava</v>
      </c>
      <c r="I91" s="116" t="s">
        <v>31</v>
      </c>
      <c r="J91" s="145" t="str">
        <f>E21</f>
        <v>Kapego projekt s.r.o.</v>
      </c>
      <c r="L91" s="5"/>
    </row>
    <row r="92" spans="2:63" s="10" customFormat="1" ht="15.2" customHeight="1" x14ac:dyDescent="0.2">
      <c r="B92" s="5"/>
      <c r="C92" s="116" t="s">
        <v>29</v>
      </c>
      <c r="F92" s="121" t="str">
        <f>IF(E18="","",E18)</f>
        <v>Vyplň údaj</v>
      </c>
      <c r="I92" s="116" t="s">
        <v>34</v>
      </c>
      <c r="J92" s="145" t="str">
        <f>E24</f>
        <v>Pavel Klus</v>
      </c>
      <c r="L92" s="5"/>
    </row>
    <row r="93" spans="2:63" s="10" customFormat="1" ht="10.35" customHeight="1" x14ac:dyDescent="0.2">
      <c r="B93" s="5"/>
      <c r="L93" s="5"/>
    </row>
    <row r="94" spans="2:63" s="166" customFormat="1" ht="29.25" customHeight="1" x14ac:dyDescent="0.2">
      <c r="B94" s="159"/>
      <c r="C94" s="160" t="s">
        <v>114</v>
      </c>
      <c r="D94" s="161" t="s">
        <v>57</v>
      </c>
      <c r="E94" s="161" t="s">
        <v>53</v>
      </c>
      <c r="F94" s="161" t="s">
        <v>54</v>
      </c>
      <c r="G94" s="161" t="s">
        <v>115</v>
      </c>
      <c r="H94" s="161" t="s">
        <v>116</v>
      </c>
      <c r="I94" s="161" t="s">
        <v>117</v>
      </c>
      <c r="J94" s="161" t="s">
        <v>95</v>
      </c>
      <c r="K94" s="162" t="s">
        <v>118</v>
      </c>
      <c r="L94" s="159"/>
      <c r="M94" s="163" t="s">
        <v>3</v>
      </c>
      <c r="N94" s="164" t="s">
        <v>42</v>
      </c>
      <c r="O94" s="164" t="s">
        <v>119</v>
      </c>
      <c r="P94" s="164" t="s">
        <v>120</v>
      </c>
      <c r="Q94" s="164" t="s">
        <v>121</v>
      </c>
      <c r="R94" s="164" t="s">
        <v>122</v>
      </c>
      <c r="S94" s="164" t="s">
        <v>123</v>
      </c>
      <c r="T94" s="165" t="s">
        <v>124</v>
      </c>
    </row>
    <row r="95" spans="2:63" s="10" customFormat="1" ht="22.7" customHeight="1" x14ac:dyDescent="0.25">
      <c r="B95" s="5"/>
      <c r="C95" s="167" t="s">
        <v>125</v>
      </c>
      <c r="J95" s="168">
        <f>BK95</f>
        <v>0</v>
      </c>
      <c r="L95" s="5"/>
      <c r="M95" s="169"/>
      <c r="N95" s="127"/>
      <c r="O95" s="127"/>
      <c r="P95" s="170">
        <f>P96+P159+P310</f>
        <v>0</v>
      </c>
      <c r="Q95" s="127"/>
      <c r="R95" s="170">
        <f>R96+R159+R310</f>
        <v>3.3566696800000009</v>
      </c>
      <c r="S95" s="127"/>
      <c r="T95" s="171">
        <f>T96+T159+T310</f>
        <v>2.1347178000000002</v>
      </c>
      <c r="AT95" s="110" t="s">
        <v>71</v>
      </c>
      <c r="AU95" s="110" t="s">
        <v>96</v>
      </c>
      <c r="BK95" s="172">
        <f>BK96+BK159+BK310</f>
        <v>0</v>
      </c>
    </row>
    <row r="96" spans="2:63" s="4" customFormat="1" ht="26.1" customHeight="1" x14ac:dyDescent="0.2">
      <c r="B96" s="173"/>
      <c r="D96" s="174" t="s">
        <v>71</v>
      </c>
      <c r="E96" s="175" t="s">
        <v>126</v>
      </c>
      <c r="F96" s="175" t="s">
        <v>127</v>
      </c>
      <c r="J96" s="176">
        <f>BK96</f>
        <v>0</v>
      </c>
      <c r="L96" s="173"/>
      <c r="M96" s="177"/>
      <c r="P96" s="178">
        <f>P97+P117+P141+P155</f>
        <v>0</v>
      </c>
      <c r="R96" s="178">
        <f>R97+R117+R141+R155</f>
        <v>2.8551301000000007</v>
      </c>
      <c r="T96" s="179">
        <f>T97+T117+T141+T155</f>
        <v>2.0316000000000001</v>
      </c>
      <c r="AR96" s="174" t="s">
        <v>80</v>
      </c>
      <c r="AT96" s="180" t="s">
        <v>71</v>
      </c>
      <c r="AU96" s="180" t="s">
        <v>72</v>
      </c>
      <c r="AY96" s="174" t="s">
        <v>128</v>
      </c>
      <c r="BK96" s="181">
        <f>BK97+BK117+BK141+BK155</f>
        <v>0</v>
      </c>
    </row>
    <row r="97" spans="2:65" s="4" customFormat="1" ht="22.7" customHeight="1" x14ac:dyDescent="0.2">
      <c r="B97" s="173"/>
      <c r="D97" s="174" t="s">
        <v>71</v>
      </c>
      <c r="E97" s="182" t="s">
        <v>129</v>
      </c>
      <c r="F97" s="182" t="s">
        <v>130</v>
      </c>
      <c r="J97" s="183">
        <f>BK97</f>
        <v>0</v>
      </c>
      <c r="L97" s="173"/>
      <c r="M97" s="177"/>
      <c r="P97" s="178">
        <f>SUM(P98:P116)</f>
        <v>0</v>
      </c>
      <c r="R97" s="178">
        <f>SUM(R98:R116)</f>
        <v>2.8515945000000005</v>
      </c>
      <c r="T97" s="179">
        <f>SUM(T98:T116)</f>
        <v>0</v>
      </c>
      <c r="AR97" s="174" t="s">
        <v>80</v>
      </c>
      <c r="AT97" s="180" t="s">
        <v>71</v>
      </c>
      <c r="AU97" s="180" t="s">
        <v>80</v>
      </c>
      <c r="AY97" s="174" t="s">
        <v>128</v>
      </c>
      <c r="BK97" s="181">
        <f>SUM(BK98:BK116)</f>
        <v>0</v>
      </c>
    </row>
    <row r="98" spans="2:65" s="10" customFormat="1" ht="24.2" customHeight="1" x14ac:dyDescent="0.2">
      <c r="B98" s="5"/>
      <c r="C98" s="191" t="s">
        <v>80</v>
      </c>
      <c r="D98" s="191" t="s">
        <v>131</v>
      </c>
      <c r="E98" s="192" t="s">
        <v>132</v>
      </c>
      <c r="F98" s="193" t="s">
        <v>133</v>
      </c>
      <c r="G98" s="194" t="s">
        <v>134</v>
      </c>
      <c r="H98" s="195">
        <v>4.6500000000000004</v>
      </c>
      <c r="I98" s="7">
        <v>0</v>
      </c>
      <c r="J98" s="8">
        <f>ROUND(I98*H98,2)</f>
        <v>0</v>
      </c>
      <c r="K98" s="6" t="s">
        <v>135</v>
      </c>
      <c r="L98" s="5"/>
      <c r="M98" s="9" t="s">
        <v>3</v>
      </c>
      <c r="N98" s="184" t="s">
        <v>43</v>
      </c>
      <c r="P98" s="185">
        <f>O98*H98</f>
        <v>0</v>
      </c>
      <c r="Q98" s="185">
        <v>4.1529999999999997E-2</v>
      </c>
      <c r="R98" s="185">
        <f>Q98*H98</f>
        <v>0.19311449999999999</v>
      </c>
      <c r="S98" s="185">
        <v>0</v>
      </c>
      <c r="T98" s="186">
        <f>S98*H98</f>
        <v>0</v>
      </c>
      <c r="AR98" s="187" t="s">
        <v>136</v>
      </c>
      <c r="AT98" s="187" t="s">
        <v>131</v>
      </c>
      <c r="AU98" s="187" t="s">
        <v>82</v>
      </c>
      <c r="AY98" s="110" t="s">
        <v>128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10" t="s">
        <v>80</v>
      </c>
      <c r="BK98" s="188">
        <f>ROUND(I98*H98,2)</f>
        <v>0</v>
      </c>
      <c r="BL98" s="110" t="s">
        <v>136</v>
      </c>
      <c r="BM98" s="187" t="s">
        <v>137</v>
      </c>
    </row>
    <row r="99" spans="2:65" s="10" customFormat="1" ht="19.5" x14ac:dyDescent="0.2">
      <c r="B99" s="5"/>
      <c r="C99" s="196"/>
      <c r="D99" s="197" t="s">
        <v>138</v>
      </c>
      <c r="E99" s="196"/>
      <c r="F99" s="198" t="s">
        <v>139</v>
      </c>
      <c r="G99" s="196"/>
      <c r="H99" s="196"/>
      <c r="L99" s="5"/>
      <c r="M99" s="189"/>
      <c r="T99" s="190"/>
      <c r="AT99" s="110" t="s">
        <v>138</v>
      </c>
      <c r="AU99" s="110" t="s">
        <v>82</v>
      </c>
    </row>
    <row r="100" spans="2:65" s="10" customFormat="1" x14ac:dyDescent="0.2">
      <c r="B100" s="5"/>
      <c r="C100" s="196"/>
      <c r="D100" s="216" t="s">
        <v>140</v>
      </c>
      <c r="E100" s="196"/>
      <c r="F100" s="217" t="s">
        <v>141</v>
      </c>
      <c r="G100" s="196"/>
      <c r="H100" s="196"/>
      <c r="L100" s="5"/>
      <c r="M100" s="189"/>
      <c r="T100" s="190"/>
      <c r="AT100" s="110" t="s">
        <v>140</v>
      </c>
      <c r="AU100" s="110" t="s">
        <v>82</v>
      </c>
    </row>
    <row r="101" spans="2:65" s="11" customFormat="1" x14ac:dyDescent="0.2">
      <c r="B101" s="199"/>
      <c r="C101" s="218"/>
      <c r="D101" s="197" t="s">
        <v>142</v>
      </c>
      <c r="E101" s="219" t="s">
        <v>3</v>
      </c>
      <c r="F101" s="220" t="s">
        <v>143</v>
      </c>
      <c r="G101" s="218"/>
      <c r="H101" s="219" t="s">
        <v>3</v>
      </c>
      <c r="L101" s="199"/>
      <c r="M101" s="201"/>
      <c r="T101" s="202"/>
      <c r="AT101" s="200" t="s">
        <v>142</v>
      </c>
      <c r="AU101" s="200" t="s">
        <v>82</v>
      </c>
      <c r="AV101" s="11" t="s">
        <v>80</v>
      </c>
      <c r="AW101" s="11" t="s">
        <v>33</v>
      </c>
      <c r="AX101" s="11" t="s">
        <v>72</v>
      </c>
      <c r="AY101" s="200" t="s">
        <v>128</v>
      </c>
    </row>
    <row r="102" spans="2:65" s="12" customFormat="1" x14ac:dyDescent="0.2">
      <c r="B102" s="203"/>
      <c r="C102" s="221"/>
      <c r="D102" s="197" t="s">
        <v>142</v>
      </c>
      <c r="E102" s="222" t="s">
        <v>3</v>
      </c>
      <c r="F102" s="223" t="s">
        <v>144</v>
      </c>
      <c r="G102" s="221"/>
      <c r="H102" s="224">
        <v>3</v>
      </c>
      <c r="L102" s="203"/>
      <c r="M102" s="205"/>
      <c r="T102" s="206"/>
      <c r="AT102" s="204" t="s">
        <v>142</v>
      </c>
      <c r="AU102" s="204" t="s">
        <v>82</v>
      </c>
      <c r="AV102" s="12" t="s">
        <v>82</v>
      </c>
      <c r="AW102" s="12" t="s">
        <v>33</v>
      </c>
      <c r="AX102" s="12" t="s">
        <v>72</v>
      </c>
      <c r="AY102" s="204" t="s">
        <v>128</v>
      </c>
    </row>
    <row r="103" spans="2:65" s="11" customFormat="1" x14ac:dyDescent="0.2">
      <c r="B103" s="199"/>
      <c r="C103" s="218"/>
      <c r="D103" s="197" t="s">
        <v>142</v>
      </c>
      <c r="E103" s="219" t="s">
        <v>3</v>
      </c>
      <c r="F103" s="220" t="s">
        <v>145</v>
      </c>
      <c r="G103" s="218"/>
      <c r="H103" s="219" t="s">
        <v>3</v>
      </c>
      <c r="L103" s="199"/>
      <c r="M103" s="201"/>
      <c r="T103" s="202"/>
      <c r="AT103" s="200" t="s">
        <v>142</v>
      </c>
      <c r="AU103" s="200" t="s">
        <v>82</v>
      </c>
      <c r="AV103" s="11" t="s">
        <v>80</v>
      </c>
      <c r="AW103" s="11" t="s">
        <v>33</v>
      </c>
      <c r="AX103" s="11" t="s">
        <v>72</v>
      </c>
      <c r="AY103" s="200" t="s">
        <v>128</v>
      </c>
    </row>
    <row r="104" spans="2:65" s="12" customFormat="1" x14ac:dyDescent="0.2">
      <c r="B104" s="203"/>
      <c r="C104" s="221"/>
      <c r="D104" s="197" t="s">
        <v>142</v>
      </c>
      <c r="E104" s="222" t="s">
        <v>3</v>
      </c>
      <c r="F104" s="223" t="s">
        <v>146</v>
      </c>
      <c r="G104" s="221"/>
      <c r="H104" s="224">
        <v>1.65</v>
      </c>
      <c r="L104" s="203"/>
      <c r="M104" s="205"/>
      <c r="T104" s="206"/>
      <c r="AT104" s="204" t="s">
        <v>142</v>
      </c>
      <c r="AU104" s="204" t="s">
        <v>82</v>
      </c>
      <c r="AV104" s="12" t="s">
        <v>82</v>
      </c>
      <c r="AW104" s="12" t="s">
        <v>33</v>
      </c>
      <c r="AX104" s="12" t="s">
        <v>72</v>
      </c>
      <c r="AY104" s="204" t="s">
        <v>128</v>
      </c>
    </row>
    <row r="105" spans="2:65" s="13" customFormat="1" x14ac:dyDescent="0.2">
      <c r="B105" s="207"/>
      <c r="C105" s="225"/>
      <c r="D105" s="197" t="s">
        <v>142</v>
      </c>
      <c r="E105" s="226" t="s">
        <v>3</v>
      </c>
      <c r="F105" s="227" t="s">
        <v>147</v>
      </c>
      <c r="G105" s="225"/>
      <c r="H105" s="228">
        <v>4.6500000000000004</v>
      </c>
      <c r="L105" s="207"/>
      <c r="M105" s="209"/>
      <c r="T105" s="210"/>
      <c r="AT105" s="208" t="s">
        <v>142</v>
      </c>
      <c r="AU105" s="208" t="s">
        <v>82</v>
      </c>
      <c r="AV105" s="13" t="s">
        <v>136</v>
      </c>
      <c r="AW105" s="13" t="s">
        <v>33</v>
      </c>
      <c r="AX105" s="13" t="s">
        <v>80</v>
      </c>
      <c r="AY105" s="208" t="s">
        <v>128</v>
      </c>
    </row>
    <row r="106" spans="2:65" s="10" customFormat="1" ht="24.2" customHeight="1" x14ac:dyDescent="0.2">
      <c r="B106" s="5"/>
      <c r="C106" s="191" t="s">
        <v>82</v>
      </c>
      <c r="D106" s="191" t="s">
        <v>131</v>
      </c>
      <c r="E106" s="192" t="s">
        <v>148</v>
      </c>
      <c r="F106" s="193" t="s">
        <v>149</v>
      </c>
      <c r="G106" s="194" t="s">
        <v>134</v>
      </c>
      <c r="H106" s="195">
        <v>20.14</v>
      </c>
      <c r="I106" s="7">
        <v>0</v>
      </c>
      <c r="J106" s="8">
        <f>ROUND(I106*H106,2)</f>
        <v>0</v>
      </c>
      <c r="K106" s="6" t="s">
        <v>135</v>
      </c>
      <c r="L106" s="5"/>
      <c r="M106" s="9" t="s">
        <v>3</v>
      </c>
      <c r="N106" s="184" t="s">
        <v>43</v>
      </c>
      <c r="P106" s="185">
        <f>O106*H106</f>
        <v>0</v>
      </c>
      <c r="Q106" s="185">
        <v>0.11</v>
      </c>
      <c r="R106" s="185">
        <f>Q106*H106</f>
        <v>2.2154000000000003</v>
      </c>
      <c r="S106" s="185">
        <v>0</v>
      </c>
      <c r="T106" s="186">
        <f>S106*H106</f>
        <v>0</v>
      </c>
      <c r="AR106" s="187" t="s">
        <v>136</v>
      </c>
      <c r="AT106" s="187" t="s">
        <v>131</v>
      </c>
      <c r="AU106" s="187" t="s">
        <v>82</v>
      </c>
      <c r="AY106" s="110" t="s">
        <v>128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10" t="s">
        <v>80</v>
      </c>
      <c r="BK106" s="188">
        <f>ROUND(I106*H106,2)</f>
        <v>0</v>
      </c>
      <c r="BL106" s="110" t="s">
        <v>136</v>
      </c>
      <c r="BM106" s="187" t="s">
        <v>150</v>
      </c>
    </row>
    <row r="107" spans="2:65" s="10" customFormat="1" x14ac:dyDescent="0.2">
      <c r="B107" s="5"/>
      <c r="C107" s="196"/>
      <c r="D107" s="197" t="s">
        <v>138</v>
      </c>
      <c r="E107" s="196"/>
      <c r="F107" s="198" t="s">
        <v>151</v>
      </c>
      <c r="G107" s="196"/>
      <c r="H107" s="196"/>
      <c r="L107" s="5"/>
      <c r="M107" s="189"/>
      <c r="T107" s="190"/>
      <c r="AT107" s="110" t="s">
        <v>138</v>
      </c>
      <c r="AU107" s="110" t="s">
        <v>82</v>
      </c>
    </row>
    <row r="108" spans="2:65" s="10" customFormat="1" x14ac:dyDescent="0.2">
      <c r="B108" s="5"/>
      <c r="C108" s="196"/>
      <c r="D108" s="216" t="s">
        <v>140</v>
      </c>
      <c r="E108" s="196"/>
      <c r="F108" s="217" t="s">
        <v>152</v>
      </c>
      <c r="G108" s="196"/>
      <c r="H108" s="196"/>
      <c r="L108" s="5"/>
      <c r="M108" s="189"/>
      <c r="T108" s="190"/>
      <c r="AT108" s="110" t="s">
        <v>140</v>
      </c>
      <c r="AU108" s="110" t="s">
        <v>82</v>
      </c>
    </row>
    <row r="109" spans="2:65" s="11" customFormat="1" x14ac:dyDescent="0.2">
      <c r="B109" s="199"/>
      <c r="C109" s="218"/>
      <c r="D109" s="197" t="s">
        <v>142</v>
      </c>
      <c r="E109" s="219" t="s">
        <v>3</v>
      </c>
      <c r="F109" s="220" t="s">
        <v>153</v>
      </c>
      <c r="G109" s="218"/>
      <c r="H109" s="219" t="s">
        <v>3</v>
      </c>
      <c r="L109" s="199"/>
      <c r="M109" s="201"/>
      <c r="T109" s="202"/>
      <c r="AT109" s="200" t="s">
        <v>142</v>
      </c>
      <c r="AU109" s="200" t="s">
        <v>82</v>
      </c>
      <c r="AV109" s="11" t="s">
        <v>80</v>
      </c>
      <c r="AW109" s="11" t="s">
        <v>33</v>
      </c>
      <c r="AX109" s="11" t="s">
        <v>72</v>
      </c>
      <c r="AY109" s="200" t="s">
        <v>128</v>
      </c>
    </row>
    <row r="110" spans="2:65" s="12" customFormat="1" x14ac:dyDescent="0.2">
      <c r="B110" s="203"/>
      <c r="C110" s="221"/>
      <c r="D110" s="197" t="s">
        <v>142</v>
      </c>
      <c r="E110" s="222" t="s">
        <v>3</v>
      </c>
      <c r="F110" s="223" t="s">
        <v>154</v>
      </c>
      <c r="G110" s="221"/>
      <c r="H110" s="224">
        <v>20.14</v>
      </c>
      <c r="L110" s="203"/>
      <c r="M110" s="205"/>
      <c r="T110" s="206"/>
      <c r="AT110" s="204" t="s">
        <v>142</v>
      </c>
      <c r="AU110" s="204" t="s">
        <v>82</v>
      </c>
      <c r="AV110" s="12" t="s">
        <v>82</v>
      </c>
      <c r="AW110" s="12" t="s">
        <v>33</v>
      </c>
      <c r="AX110" s="12" t="s">
        <v>80</v>
      </c>
      <c r="AY110" s="204" t="s">
        <v>128</v>
      </c>
    </row>
    <row r="111" spans="2:65" s="10" customFormat="1" ht="24.2" customHeight="1" x14ac:dyDescent="0.2">
      <c r="B111" s="5"/>
      <c r="C111" s="191" t="s">
        <v>155</v>
      </c>
      <c r="D111" s="191" t="s">
        <v>131</v>
      </c>
      <c r="E111" s="192" t="s">
        <v>156</v>
      </c>
      <c r="F111" s="193" t="s">
        <v>157</v>
      </c>
      <c r="G111" s="194" t="s">
        <v>134</v>
      </c>
      <c r="H111" s="195">
        <v>40.28</v>
      </c>
      <c r="I111" s="7">
        <v>0</v>
      </c>
      <c r="J111" s="8">
        <f>ROUND(I111*H111,2)</f>
        <v>0</v>
      </c>
      <c r="K111" s="6" t="s">
        <v>135</v>
      </c>
      <c r="L111" s="5"/>
      <c r="M111" s="9" t="s">
        <v>3</v>
      </c>
      <c r="N111" s="184" t="s">
        <v>43</v>
      </c>
      <c r="P111" s="185">
        <f>O111*H111</f>
        <v>0</v>
      </c>
      <c r="Q111" s="185">
        <v>1.0999999999999999E-2</v>
      </c>
      <c r="R111" s="185">
        <f>Q111*H111</f>
        <v>0.44307999999999997</v>
      </c>
      <c r="S111" s="185">
        <v>0</v>
      </c>
      <c r="T111" s="186">
        <f>S111*H111</f>
        <v>0</v>
      </c>
      <c r="AR111" s="187" t="s">
        <v>136</v>
      </c>
      <c r="AT111" s="187" t="s">
        <v>131</v>
      </c>
      <c r="AU111" s="187" t="s">
        <v>82</v>
      </c>
      <c r="AY111" s="110" t="s">
        <v>128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10" t="s">
        <v>80</v>
      </c>
      <c r="BK111" s="188">
        <f>ROUND(I111*H111,2)</f>
        <v>0</v>
      </c>
      <c r="BL111" s="110" t="s">
        <v>136</v>
      </c>
      <c r="BM111" s="187" t="s">
        <v>158</v>
      </c>
    </row>
    <row r="112" spans="2:65" s="10" customFormat="1" ht="19.5" x14ac:dyDescent="0.2">
      <c r="B112" s="5"/>
      <c r="C112" s="196"/>
      <c r="D112" s="197" t="s">
        <v>138</v>
      </c>
      <c r="E112" s="196"/>
      <c r="F112" s="198" t="s">
        <v>159</v>
      </c>
      <c r="G112" s="196"/>
      <c r="H112" s="196"/>
      <c r="L112" s="5"/>
      <c r="M112" s="189"/>
      <c r="T112" s="190"/>
      <c r="AT112" s="110" t="s">
        <v>138</v>
      </c>
      <c r="AU112" s="110" t="s">
        <v>82</v>
      </c>
    </row>
    <row r="113" spans="2:65" s="10" customFormat="1" x14ac:dyDescent="0.2">
      <c r="B113" s="5"/>
      <c r="C113" s="196"/>
      <c r="D113" s="216" t="s">
        <v>140</v>
      </c>
      <c r="E113" s="196"/>
      <c r="F113" s="217" t="s">
        <v>160</v>
      </c>
      <c r="G113" s="196"/>
      <c r="H113" s="196"/>
      <c r="L113" s="5"/>
      <c r="M113" s="189"/>
      <c r="T113" s="190"/>
      <c r="AT113" s="110" t="s">
        <v>140</v>
      </c>
      <c r="AU113" s="110" t="s">
        <v>82</v>
      </c>
    </row>
    <row r="114" spans="2:65" s="11" customFormat="1" x14ac:dyDescent="0.2">
      <c r="B114" s="199"/>
      <c r="C114" s="218"/>
      <c r="D114" s="197" t="s">
        <v>142</v>
      </c>
      <c r="E114" s="219" t="s">
        <v>3</v>
      </c>
      <c r="F114" s="220" t="s">
        <v>153</v>
      </c>
      <c r="G114" s="218"/>
      <c r="H114" s="219" t="s">
        <v>3</v>
      </c>
      <c r="L114" s="199"/>
      <c r="M114" s="201"/>
      <c r="T114" s="202"/>
      <c r="AT114" s="200" t="s">
        <v>142</v>
      </c>
      <c r="AU114" s="200" t="s">
        <v>82</v>
      </c>
      <c r="AV114" s="11" t="s">
        <v>80</v>
      </c>
      <c r="AW114" s="11" t="s">
        <v>33</v>
      </c>
      <c r="AX114" s="11" t="s">
        <v>72</v>
      </c>
      <c r="AY114" s="200" t="s">
        <v>128</v>
      </c>
    </row>
    <row r="115" spans="2:65" s="12" customFormat="1" x14ac:dyDescent="0.2">
      <c r="B115" s="203"/>
      <c r="C115" s="221"/>
      <c r="D115" s="197" t="s">
        <v>142</v>
      </c>
      <c r="E115" s="222" t="s">
        <v>3</v>
      </c>
      <c r="F115" s="223" t="s">
        <v>154</v>
      </c>
      <c r="G115" s="221"/>
      <c r="H115" s="224">
        <v>20.14</v>
      </c>
      <c r="L115" s="203"/>
      <c r="M115" s="205"/>
      <c r="T115" s="206"/>
      <c r="AT115" s="204" t="s">
        <v>142</v>
      </c>
      <c r="AU115" s="204" t="s">
        <v>82</v>
      </c>
      <c r="AV115" s="12" t="s">
        <v>82</v>
      </c>
      <c r="AW115" s="12" t="s">
        <v>33</v>
      </c>
      <c r="AX115" s="12" t="s">
        <v>80</v>
      </c>
      <c r="AY115" s="204" t="s">
        <v>128</v>
      </c>
    </row>
    <row r="116" spans="2:65" s="12" customFormat="1" x14ac:dyDescent="0.2">
      <c r="B116" s="203"/>
      <c r="C116" s="221"/>
      <c r="D116" s="197" t="s">
        <v>142</v>
      </c>
      <c r="E116" s="221"/>
      <c r="F116" s="223" t="s">
        <v>161</v>
      </c>
      <c r="G116" s="221"/>
      <c r="H116" s="224">
        <v>40.28</v>
      </c>
      <c r="L116" s="203"/>
      <c r="M116" s="205"/>
      <c r="T116" s="206"/>
      <c r="AT116" s="204" t="s">
        <v>142</v>
      </c>
      <c r="AU116" s="204" t="s">
        <v>82</v>
      </c>
      <c r="AV116" s="12" t="s">
        <v>82</v>
      </c>
      <c r="AW116" s="12" t="s">
        <v>4</v>
      </c>
      <c r="AX116" s="12" t="s">
        <v>80</v>
      </c>
      <c r="AY116" s="204" t="s">
        <v>128</v>
      </c>
    </row>
    <row r="117" spans="2:65" s="4" customFormat="1" ht="22.7" customHeight="1" x14ac:dyDescent="0.2">
      <c r="B117" s="173"/>
      <c r="C117" s="229"/>
      <c r="D117" s="230" t="s">
        <v>71</v>
      </c>
      <c r="E117" s="231" t="s">
        <v>162</v>
      </c>
      <c r="F117" s="231" t="s">
        <v>163</v>
      </c>
      <c r="G117" s="229"/>
      <c r="H117" s="229"/>
      <c r="J117" s="183">
        <f>BK117</f>
        <v>0</v>
      </c>
      <c r="L117" s="173"/>
      <c r="M117" s="177"/>
      <c r="P117" s="178">
        <f>SUM(P118:P140)</f>
        <v>0</v>
      </c>
      <c r="R117" s="178">
        <f>SUM(R118:R140)</f>
        <v>3.5355999999999999E-3</v>
      </c>
      <c r="T117" s="179">
        <f>SUM(T118:T140)</f>
        <v>2.0316000000000001</v>
      </c>
      <c r="AR117" s="174" t="s">
        <v>80</v>
      </c>
      <c r="AT117" s="180" t="s">
        <v>71</v>
      </c>
      <c r="AU117" s="180" t="s">
        <v>80</v>
      </c>
      <c r="AY117" s="174" t="s">
        <v>128</v>
      </c>
      <c r="BK117" s="181">
        <f>SUM(BK118:BK140)</f>
        <v>0</v>
      </c>
    </row>
    <row r="118" spans="2:65" s="10" customFormat="1" ht="33" customHeight="1" x14ac:dyDescent="0.2">
      <c r="B118" s="5"/>
      <c r="C118" s="191" t="s">
        <v>136</v>
      </c>
      <c r="D118" s="191" t="s">
        <v>131</v>
      </c>
      <c r="E118" s="192" t="s">
        <v>164</v>
      </c>
      <c r="F118" s="193" t="s">
        <v>165</v>
      </c>
      <c r="G118" s="194" t="s">
        <v>134</v>
      </c>
      <c r="H118" s="195">
        <v>21</v>
      </c>
      <c r="I118" s="7">
        <v>0</v>
      </c>
      <c r="J118" s="8">
        <f>ROUND(I118*H118,2)</f>
        <v>0</v>
      </c>
      <c r="K118" s="6" t="s">
        <v>135</v>
      </c>
      <c r="L118" s="5"/>
      <c r="M118" s="9" t="s">
        <v>3</v>
      </c>
      <c r="N118" s="184" t="s">
        <v>43</v>
      </c>
      <c r="P118" s="185">
        <f>O118*H118</f>
        <v>0</v>
      </c>
      <c r="Q118" s="185">
        <v>1.2999999999999999E-4</v>
      </c>
      <c r="R118" s="185">
        <f>Q118*H118</f>
        <v>2.7299999999999998E-3</v>
      </c>
      <c r="S118" s="185">
        <v>0</v>
      </c>
      <c r="T118" s="186">
        <f>S118*H118</f>
        <v>0</v>
      </c>
      <c r="AR118" s="187" t="s">
        <v>136</v>
      </c>
      <c r="AT118" s="187" t="s">
        <v>131</v>
      </c>
      <c r="AU118" s="187" t="s">
        <v>82</v>
      </c>
      <c r="AY118" s="110" t="s">
        <v>128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10" t="s">
        <v>80</v>
      </c>
      <c r="BK118" s="188">
        <f>ROUND(I118*H118,2)</f>
        <v>0</v>
      </c>
      <c r="BL118" s="110" t="s">
        <v>136</v>
      </c>
      <c r="BM118" s="187" t="s">
        <v>166</v>
      </c>
    </row>
    <row r="119" spans="2:65" s="10" customFormat="1" ht="19.5" x14ac:dyDescent="0.2">
      <c r="B119" s="5"/>
      <c r="C119" s="196"/>
      <c r="D119" s="197" t="s">
        <v>138</v>
      </c>
      <c r="E119" s="196"/>
      <c r="F119" s="198" t="s">
        <v>167</v>
      </c>
      <c r="G119" s="196"/>
      <c r="H119" s="196"/>
      <c r="L119" s="5"/>
      <c r="M119" s="189"/>
      <c r="T119" s="190"/>
      <c r="AT119" s="110" t="s">
        <v>138</v>
      </c>
      <c r="AU119" s="110" t="s">
        <v>82</v>
      </c>
    </row>
    <row r="120" spans="2:65" s="10" customFormat="1" x14ac:dyDescent="0.2">
      <c r="B120" s="5"/>
      <c r="C120" s="196"/>
      <c r="D120" s="216" t="s">
        <v>140</v>
      </c>
      <c r="E120" s="196"/>
      <c r="F120" s="217" t="s">
        <v>168</v>
      </c>
      <c r="G120" s="196"/>
      <c r="H120" s="196"/>
      <c r="L120" s="5"/>
      <c r="M120" s="189"/>
      <c r="T120" s="190"/>
      <c r="AT120" s="110" t="s">
        <v>140</v>
      </c>
      <c r="AU120" s="110" t="s">
        <v>82</v>
      </c>
    </row>
    <row r="121" spans="2:65" s="10" customFormat="1" ht="24.2" customHeight="1" x14ac:dyDescent="0.2">
      <c r="B121" s="5"/>
      <c r="C121" s="191" t="s">
        <v>169</v>
      </c>
      <c r="D121" s="191" t="s">
        <v>131</v>
      </c>
      <c r="E121" s="192" t="s">
        <v>170</v>
      </c>
      <c r="F121" s="193" t="s">
        <v>171</v>
      </c>
      <c r="G121" s="194" t="s">
        <v>134</v>
      </c>
      <c r="H121" s="195">
        <v>20.14</v>
      </c>
      <c r="I121" s="7">
        <v>0</v>
      </c>
      <c r="J121" s="8">
        <f>ROUND(I121*H121,2)</f>
        <v>0</v>
      </c>
      <c r="K121" s="6" t="s">
        <v>135</v>
      </c>
      <c r="L121" s="5"/>
      <c r="M121" s="9" t="s">
        <v>3</v>
      </c>
      <c r="N121" s="184" t="s">
        <v>43</v>
      </c>
      <c r="P121" s="185">
        <f>O121*H121</f>
        <v>0</v>
      </c>
      <c r="Q121" s="185">
        <v>4.0000000000000003E-5</v>
      </c>
      <c r="R121" s="185">
        <f>Q121*H121</f>
        <v>8.0560000000000007E-4</v>
      </c>
      <c r="S121" s="185">
        <v>0</v>
      </c>
      <c r="T121" s="186">
        <f>S121*H121</f>
        <v>0</v>
      </c>
      <c r="AR121" s="187" t="s">
        <v>136</v>
      </c>
      <c r="AT121" s="187" t="s">
        <v>131</v>
      </c>
      <c r="AU121" s="187" t="s">
        <v>82</v>
      </c>
      <c r="AY121" s="110" t="s">
        <v>128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10" t="s">
        <v>80</v>
      </c>
      <c r="BK121" s="188">
        <f>ROUND(I121*H121,2)</f>
        <v>0</v>
      </c>
      <c r="BL121" s="110" t="s">
        <v>136</v>
      </c>
      <c r="BM121" s="187" t="s">
        <v>172</v>
      </c>
    </row>
    <row r="122" spans="2:65" s="10" customFormat="1" ht="19.5" x14ac:dyDescent="0.2">
      <c r="B122" s="5"/>
      <c r="C122" s="196"/>
      <c r="D122" s="197" t="s">
        <v>138</v>
      </c>
      <c r="E122" s="196"/>
      <c r="F122" s="198" t="s">
        <v>173</v>
      </c>
      <c r="G122" s="196"/>
      <c r="H122" s="196"/>
      <c r="L122" s="5"/>
      <c r="M122" s="189"/>
      <c r="T122" s="190"/>
      <c r="AT122" s="110" t="s">
        <v>138</v>
      </c>
      <c r="AU122" s="110" t="s">
        <v>82</v>
      </c>
    </row>
    <row r="123" spans="2:65" s="10" customFormat="1" x14ac:dyDescent="0.2">
      <c r="B123" s="5"/>
      <c r="C123" s="196"/>
      <c r="D123" s="216" t="s">
        <v>140</v>
      </c>
      <c r="E123" s="196"/>
      <c r="F123" s="217" t="s">
        <v>174</v>
      </c>
      <c r="G123" s="196"/>
      <c r="H123" s="196"/>
      <c r="L123" s="5"/>
      <c r="M123" s="189"/>
      <c r="T123" s="190"/>
      <c r="AT123" s="110" t="s">
        <v>140</v>
      </c>
      <c r="AU123" s="110" t="s">
        <v>82</v>
      </c>
    </row>
    <row r="124" spans="2:65" s="11" customFormat="1" x14ac:dyDescent="0.2">
      <c r="B124" s="199"/>
      <c r="C124" s="218"/>
      <c r="D124" s="197" t="s">
        <v>142</v>
      </c>
      <c r="E124" s="219" t="s">
        <v>3</v>
      </c>
      <c r="F124" s="220" t="s">
        <v>153</v>
      </c>
      <c r="G124" s="218"/>
      <c r="H124" s="219" t="s">
        <v>3</v>
      </c>
      <c r="L124" s="199"/>
      <c r="M124" s="201"/>
      <c r="T124" s="202"/>
      <c r="AT124" s="200" t="s">
        <v>142</v>
      </c>
      <c r="AU124" s="200" t="s">
        <v>82</v>
      </c>
      <c r="AV124" s="11" t="s">
        <v>80</v>
      </c>
      <c r="AW124" s="11" t="s">
        <v>33</v>
      </c>
      <c r="AX124" s="11" t="s">
        <v>72</v>
      </c>
      <c r="AY124" s="200" t="s">
        <v>128</v>
      </c>
    </row>
    <row r="125" spans="2:65" s="12" customFormat="1" x14ac:dyDescent="0.2">
      <c r="B125" s="203"/>
      <c r="C125" s="221"/>
      <c r="D125" s="197" t="s">
        <v>142</v>
      </c>
      <c r="E125" s="222" t="s">
        <v>3</v>
      </c>
      <c r="F125" s="223" t="s">
        <v>154</v>
      </c>
      <c r="G125" s="221"/>
      <c r="H125" s="224">
        <v>20.14</v>
      </c>
      <c r="L125" s="203"/>
      <c r="M125" s="205"/>
      <c r="T125" s="206"/>
      <c r="AT125" s="204" t="s">
        <v>142</v>
      </c>
      <c r="AU125" s="204" t="s">
        <v>82</v>
      </c>
      <c r="AV125" s="12" t="s">
        <v>82</v>
      </c>
      <c r="AW125" s="12" t="s">
        <v>33</v>
      </c>
      <c r="AX125" s="12" t="s">
        <v>80</v>
      </c>
      <c r="AY125" s="204" t="s">
        <v>128</v>
      </c>
    </row>
    <row r="126" spans="2:65" s="10" customFormat="1" ht="24.2" customHeight="1" x14ac:dyDescent="0.2">
      <c r="B126" s="5"/>
      <c r="C126" s="191" t="s">
        <v>129</v>
      </c>
      <c r="D126" s="191" t="s">
        <v>131</v>
      </c>
      <c r="E126" s="192" t="s">
        <v>175</v>
      </c>
      <c r="F126" s="193" t="s">
        <v>176</v>
      </c>
      <c r="G126" s="194" t="s">
        <v>134</v>
      </c>
      <c r="H126" s="195">
        <v>20.14</v>
      </c>
      <c r="I126" s="7">
        <v>0</v>
      </c>
      <c r="J126" s="8">
        <f>ROUND(I126*H126,2)</f>
        <v>0</v>
      </c>
      <c r="K126" s="6" t="s">
        <v>135</v>
      </c>
      <c r="L126" s="5"/>
      <c r="M126" s="9" t="s">
        <v>3</v>
      </c>
      <c r="N126" s="184" t="s">
        <v>43</v>
      </c>
      <c r="P126" s="185">
        <f>O126*H126</f>
        <v>0</v>
      </c>
      <c r="Q126" s="185">
        <v>0</v>
      </c>
      <c r="R126" s="185">
        <f>Q126*H126</f>
        <v>0</v>
      </c>
      <c r="S126" s="185">
        <v>0.09</v>
      </c>
      <c r="T126" s="186">
        <f>S126*H126</f>
        <v>1.8126</v>
      </c>
      <c r="AR126" s="187" t="s">
        <v>136</v>
      </c>
      <c r="AT126" s="187" t="s">
        <v>131</v>
      </c>
      <c r="AU126" s="187" t="s">
        <v>82</v>
      </c>
      <c r="AY126" s="110" t="s">
        <v>128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10" t="s">
        <v>80</v>
      </c>
      <c r="BK126" s="188">
        <f>ROUND(I126*H126,2)</f>
        <v>0</v>
      </c>
      <c r="BL126" s="110" t="s">
        <v>136</v>
      </c>
      <c r="BM126" s="187" t="s">
        <v>177</v>
      </c>
    </row>
    <row r="127" spans="2:65" s="10" customFormat="1" ht="19.5" x14ac:dyDescent="0.2">
      <c r="B127" s="5"/>
      <c r="C127" s="196"/>
      <c r="D127" s="197" t="s">
        <v>138</v>
      </c>
      <c r="E127" s="196"/>
      <c r="F127" s="198" t="s">
        <v>178</v>
      </c>
      <c r="G127" s="196"/>
      <c r="H127" s="196"/>
      <c r="L127" s="5"/>
      <c r="M127" s="189"/>
      <c r="T127" s="190"/>
      <c r="AT127" s="110" t="s">
        <v>138</v>
      </c>
      <c r="AU127" s="110" t="s">
        <v>82</v>
      </c>
    </row>
    <row r="128" spans="2:65" s="10" customFormat="1" x14ac:dyDescent="0.2">
      <c r="B128" s="5"/>
      <c r="C128" s="196"/>
      <c r="D128" s="216" t="s">
        <v>140</v>
      </c>
      <c r="E128" s="196"/>
      <c r="F128" s="217" t="s">
        <v>179</v>
      </c>
      <c r="G128" s="196"/>
      <c r="H128" s="196"/>
      <c r="L128" s="5"/>
      <c r="M128" s="189"/>
      <c r="T128" s="190"/>
      <c r="AT128" s="110" t="s">
        <v>140</v>
      </c>
      <c r="AU128" s="110" t="s">
        <v>82</v>
      </c>
    </row>
    <row r="129" spans="2:65" s="11" customFormat="1" x14ac:dyDescent="0.2">
      <c r="B129" s="199"/>
      <c r="C129" s="218"/>
      <c r="D129" s="197" t="s">
        <v>142</v>
      </c>
      <c r="E129" s="219" t="s">
        <v>3</v>
      </c>
      <c r="F129" s="220" t="s">
        <v>153</v>
      </c>
      <c r="G129" s="218"/>
      <c r="H129" s="219" t="s">
        <v>3</v>
      </c>
      <c r="L129" s="199"/>
      <c r="M129" s="201"/>
      <c r="T129" s="202"/>
      <c r="AT129" s="200" t="s">
        <v>142</v>
      </c>
      <c r="AU129" s="200" t="s">
        <v>82</v>
      </c>
      <c r="AV129" s="11" t="s">
        <v>80</v>
      </c>
      <c r="AW129" s="11" t="s">
        <v>33</v>
      </c>
      <c r="AX129" s="11" t="s">
        <v>72</v>
      </c>
      <c r="AY129" s="200" t="s">
        <v>128</v>
      </c>
    </row>
    <row r="130" spans="2:65" s="12" customFormat="1" x14ac:dyDescent="0.2">
      <c r="B130" s="203"/>
      <c r="C130" s="221"/>
      <c r="D130" s="197" t="s">
        <v>142</v>
      </c>
      <c r="E130" s="222" t="s">
        <v>3</v>
      </c>
      <c r="F130" s="223" t="s">
        <v>154</v>
      </c>
      <c r="G130" s="221"/>
      <c r="H130" s="224">
        <v>20.14</v>
      </c>
      <c r="L130" s="203"/>
      <c r="M130" s="205"/>
      <c r="T130" s="206"/>
      <c r="AT130" s="204" t="s">
        <v>142</v>
      </c>
      <c r="AU130" s="204" t="s">
        <v>82</v>
      </c>
      <c r="AV130" s="12" t="s">
        <v>82</v>
      </c>
      <c r="AW130" s="12" t="s">
        <v>33</v>
      </c>
      <c r="AX130" s="12" t="s">
        <v>80</v>
      </c>
      <c r="AY130" s="204" t="s">
        <v>128</v>
      </c>
    </row>
    <row r="131" spans="2:65" s="10" customFormat="1" ht="24.2" customHeight="1" x14ac:dyDescent="0.2">
      <c r="B131" s="5"/>
      <c r="C131" s="191" t="s">
        <v>180</v>
      </c>
      <c r="D131" s="191" t="s">
        <v>131</v>
      </c>
      <c r="E131" s="192" t="s">
        <v>181</v>
      </c>
      <c r="F131" s="193" t="s">
        <v>182</v>
      </c>
      <c r="G131" s="194" t="s">
        <v>183</v>
      </c>
      <c r="H131" s="195">
        <v>20</v>
      </c>
      <c r="I131" s="7">
        <v>0</v>
      </c>
      <c r="J131" s="8">
        <f>ROUND(I131*H131,2)</f>
        <v>0</v>
      </c>
      <c r="K131" s="6" t="s">
        <v>135</v>
      </c>
      <c r="L131" s="5"/>
      <c r="M131" s="9" t="s">
        <v>3</v>
      </c>
      <c r="N131" s="184" t="s">
        <v>43</v>
      </c>
      <c r="P131" s="185">
        <f>O131*H131</f>
        <v>0</v>
      </c>
      <c r="Q131" s="185">
        <v>0</v>
      </c>
      <c r="R131" s="185">
        <f>Q131*H131</f>
        <v>0</v>
      </c>
      <c r="S131" s="185">
        <v>6.0000000000000001E-3</v>
      </c>
      <c r="T131" s="186">
        <f>S131*H131</f>
        <v>0.12</v>
      </c>
      <c r="AR131" s="187" t="s">
        <v>136</v>
      </c>
      <c r="AT131" s="187" t="s">
        <v>131</v>
      </c>
      <c r="AU131" s="187" t="s">
        <v>82</v>
      </c>
      <c r="AY131" s="110" t="s">
        <v>128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10" t="s">
        <v>80</v>
      </c>
      <c r="BK131" s="188">
        <f>ROUND(I131*H131,2)</f>
        <v>0</v>
      </c>
      <c r="BL131" s="110" t="s">
        <v>136</v>
      </c>
      <c r="BM131" s="187" t="s">
        <v>184</v>
      </c>
    </row>
    <row r="132" spans="2:65" s="10" customFormat="1" ht="19.5" x14ac:dyDescent="0.2">
      <c r="B132" s="5"/>
      <c r="C132" s="196"/>
      <c r="D132" s="197" t="s">
        <v>138</v>
      </c>
      <c r="E132" s="196"/>
      <c r="F132" s="198" t="s">
        <v>185</v>
      </c>
      <c r="G132" s="196"/>
      <c r="H132" s="196"/>
      <c r="L132" s="5"/>
      <c r="M132" s="189"/>
      <c r="T132" s="190"/>
      <c r="AT132" s="110" t="s">
        <v>138</v>
      </c>
      <c r="AU132" s="110" t="s">
        <v>82</v>
      </c>
    </row>
    <row r="133" spans="2:65" s="10" customFormat="1" x14ac:dyDescent="0.2">
      <c r="B133" s="5"/>
      <c r="C133" s="196"/>
      <c r="D133" s="216" t="s">
        <v>140</v>
      </c>
      <c r="E133" s="196"/>
      <c r="F133" s="217" t="s">
        <v>186</v>
      </c>
      <c r="G133" s="196"/>
      <c r="H133" s="196"/>
      <c r="L133" s="5"/>
      <c r="M133" s="189"/>
      <c r="T133" s="190"/>
      <c r="AT133" s="110" t="s">
        <v>140</v>
      </c>
      <c r="AU133" s="110" t="s">
        <v>82</v>
      </c>
    </row>
    <row r="134" spans="2:65" s="11" customFormat="1" x14ac:dyDescent="0.2">
      <c r="B134" s="199"/>
      <c r="C134" s="218"/>
      <c r="D134" s="197" t="s">
        <v>142</v>
      </c>
      <c r="E134" s="219" t="s">
        <v>3</v>
      </c>
      <c r="F134" s="220" t="s">
        <v>143</v>
      </c>
      <c r="G134" s="218"/>
      <c r="H134" s="219" t="s">
        <v>3</v>
      </c>
      <c r="L134" s="199"/>
      <c r="M134" s="201"/>
      <c r="T134" s="202"/>
      <c r="AT134" s="200" t="s">
        <v>142</v>
      </c>
      <c r="AU134" s="200" t="s">
        <v>82</v>
      </c>
      <c r="AV134" s="11" t="s">
        <v>80</v>
      </c>
      <c r="AW134" s="11" t="s">
        <v>33</v>
      </c>
      <c r="AX134" s="11" t="s">
        <v>72</v>
      </c>
      <c r="AY134" s="200" t="s">
        <v>128</v>
      </c>
    </row>
    <row r="135" spans="2:65" s="12" customFormat="1" x14ac:dyDescent="0.2">
      <c r="B135" s="203"/>
      <c r="C135" s="221"/>
      <c r="D135" s="197" t="s">
        <v>142</v>
      </c>
      <c r="E135" s="222" t="s">
        <v>3</v>
      </c>
      <c r="F135" s="223" t="s">
        <v>187</v>
      </c>
      <c r="G135" s="221"/>
      <c r="H135" s="224">
        <v>20</v>
      </c>
      <c r="L135" s="203"/>
      <c r="M135" s="205"/>
      <c r="T135" s="206"/>
      <c r="AT135" s="204" t="s">
        <v>142</v>
      </c>
      <c r="AU135" s="204" t="s">
        <v>82</v>
      </c>
      <c r="AV135" s="12" t="s">
        <v>82</v>
      </c>
      <c r="AW135" s="12" t="s">
        <v>33</v>
      </c>
      <c r="AX135" s="12" t="s">
        <v>80</v>
      </c>
      <c r="AY135" s="204" t="s">
        <v>128</v>
      </c>
    </row>
    <row r="136" spans="2:65" s="10" customFormat="1" ht="24.2" customHeight="1" x14ac:dyDescent="0.2">
      <c r="B136" s="5"/>
      <c r="C136" s="191" t="s">
        <v>188</v>
      </c>
      <c r="D136" s="191" t="s">
        <v>131</v>
      </c>
      <c r="E136" s="192" t="s">
        <v>189</v>
      </c>
      <c r="F136" s="193" t="s">
        <v>190</v>
      </c>
      <c r="G136" s="194" t="s">
        <v>183</v>
      </c>
      <c r="H136" s="195">
        <v>11</v>
      </c>
      <c r="I136" s="7">
        <v>0</v>
      </c>
      <c r="J136" s="8">
        <f>ROUND(I136*H136,2)</f>
        <v>0</v>
      </c>
      <c r="K136" s="6" t="s">
        <v>135</v>
      </c>
      <c r="L136" s="5"/>
      <c r="M136" s="9" t="s">
        <v>3</v>
      </c>
      <c r="N136" s="184" t="s">
        <v>43</v>
      </c>
      <c r="P136" s="185">
        <f>O136*H136</f>
        <v>0</v>
      </c>
      <c r="Q136" s="185">
        <v>0</v>
      </c>
      <c r="R136" s="185">
        <f>Q136*H136</f>
        <v>0</v>
      </c>
      <c r="S136" s="185">
        <v>8.9999999999999993E-3</v>
      </c>
      <c r="T136" s="186">
        <f>S136*H136</f>
        <v>9.8999999999999991E-2</v>
      </c>
      <c r="AR136" s="187" t="s">
        <v>136</v>
      </c>
      <c r="AT136" s="187" t="s">
        <v>131</v>
      </c>
      <c r="AU136" s="187" t="s">
        <v>82</v>
      </c>
      <c r="AY136" s="110" t="s">
        <v>128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10" t="s">
        <v>80</v>
      </c>
      <c r="BK136" s="188">
        <f>ROUND(I136*H136,2)</f>
        <v>0</v>
      </c>
      <c r="BL136" s="110" t="s">
        <v>136</v>
      </c>
      <c r="BM136" s="187" t="s">
        <v>191</v>
      </c>
    </row>
    <row r="137" spans="2:65" s="10" customFormat="1" ht="19.5" x14ac:dyDescent="0.2">
      <c r="B137" s="5"/>
      <c r="C137" s="196"/>
      <c r="D137" s="197" t="s">
        <v>138</v>
      </c>
      <c r="E137" s="196"/>
      <c r="F137" s="198" t="s">
        <v>192</v>
      </c>
      <c r="G137" s="196"/>
      <c r="H137" s="196"/>
      <c r="L137" s="5"/>
      <c r="M137" s="189"/>
      <c r="T137" s="190"/>
      <c r="AT137" s="110" t="s">
        <v>138</v>
      </c>
      <c r="AU137" s="110" t="s">
        <v>82</v>
      </c>
    </row>
    <row r="138" spans="2:65" s="10" customFormat="1" x14ac:dyDescent="0.2">
      <c r="B138" s="5"/>
      <c r="C138" s="196"/>
      <c r="D138" s="216" t="s">
        <v>140</v>
      </c>
      <c r="E138" s="196"/>
      <c r="F138" s="217" t="s">
        <v>193</v>
      </c>
      <c r="G138" s="196"/>
      <c r="H138" s="196"/>
      <c r="L138" s="5"/>
      <c r="M138" s="189"/>
      <c r="T138" s="190"/>
      <c r="AT138" s="110" t="s">
        <v>140</v>
      </c>
      <c r="AU138" s="110" t="s">
        <v>82</v>
      </c>
    </row>
    <row r="139" spans="2:65" s="11" customFormat="1" x14ac:dyDescent="0.2">
      <c r="B139" s="199"/>
      <c r="C139" s="218"/>
      <c r="D139" s="197" t="s">
        <v>142</v>
      </c>
      <c r="E139" s="219" t="s">
        <v>3</v>
      </c>
      <c r="F139" s="220" t="s">
        <v>145</v>
      </c>
      <c r="G139" s="218"/>
      <c r="H139" s="219" t="s">
        <v>3</v>
      </c>
      <c r="L139" s="199"/>
      <c r="M139" s="201"/>
      <c r="T139" s="202"/>
      <c r="AT139" s="200" t="s">
        <v>142</v>
      </c>
      <c r="AU139" s="200" t="s">
        <v>82</v>
      </c>
      <c r="AV139" s="11" t="s">
        <v>80</v>
      </c>
      <c r="AW139" s="11" t="s">
        <v>33</v>
      </c>
      <c r="AX139" s="11" t="s">
        <v>72</v>
      </c>
      <c r="AY139" s="200" t="s">
        <v>128</v>
      </c>
    </row>
    <row r="140" spans="2:65" s="12" customFormat="1" x14ac:dyDescent="0.2">
      <c r="B140" s="203"/>
      <c r="C140" s="221"/>
      <c r="D140" s="197" t="s">
        <v>142</v>
      </c>
      <c r="E140" s="222" t="s">
        <v>3</v>
      </c>
      <c r="F140" s="223" t="s">
        <v>77</v>
      </c>
      <c r="G140" s="221"/>
      <c r="H140" s="224">
        <v>11</v>
      </c>
      <c r="L140" s="203"/>
      <c r="M140" s="205"/>
      <c r="T140" s="206"/>
      <c r="AT140" s="204" t="s">
        <v>142</v>
      </c>
      <c r="AU140" s="204" t="s">
        <v>82</v>
      </c>
      <c r="AV140" s="12" t="s">
        <v>82</v>
      </c>
      <c r="AW140" s="12" t="s">
        <v>33</v>
      </c>
      <c r="AX140" s="12" t="s">
        <v>80</v>
      </c>
      <c r="AY140" s="204" t="s">
        <v>128</v>
      </c>
    </row>
    <row r="141" spans="2:65" s="4" customFormat="1" ht="22.7" customHeight="1" x14ac:dyDescent="0.2">
      <c r="B141" s="173"/>
      <c r="C141" s="229"/>
      <c r="D141" s="230" t="s">
        <v>71</v>
      </c>
      <c r="E141" s="231" t="s">
        <v>194</v>
      </c>
      <c r="F141" s="231" t="s">
        <v>195</v>
      </c>
      <c r="G141" s="229"/>
      <c r="H141" s="229"/>
      <c r="J141" s="183">
        <f>BK141</f>
        <v>0</v>
      </c>
      <c r="L141" s="173"/>
      <c r="M141" s="177"/>
      <c r="P141" s="178">
        <f>SUM(P142:P154)</f>
        <v>0</v>
      </c>
      <c r="R141" s="178">
        <f>SUM(R142:R154)</f>
        <v>0</v>
      </c>
      <c r="T141" s="179">
        <f>SUM(T142:T154)</f>
        <v>0</v>
      </c>
      <c r="AR141" s="174" t="s">
        <v>80</v>
      </c>
      <c r="AT141" s="180" t="s">
        <v>71</v>
      </c>
      <c r="AU141" s="180" t="s">
        <v>80</v>
      </c>
      <c r="AY141" s="174" t="s">
        <v>128</v>
      </c>
      <c r="BK141" s="181">
        <f>SUM(BK142:BK154)</f>
        <v>0</v>
      </c>
    </row>
    <row r="142" spans="2:65" s="10" customFormat="1" ht="24.2" customHeight="1" x14ac:dyDescent="0.2">
      <c r="B142" s="5"/>
      <c r="C142" s="191" t="s">
        <v>162</v>
      </c>
      <c r="D142" s="191" t="s">
        <v>131</v>
      </c>
      <c r="E142" s="192" t="s">
        <v>196</v>
      </c>
      <c r="F142" s="193" t="s">
        <v>197</v>
      </c>
      <c r="G142" s="194" t="s">
        <v>198</v>
      </c>
      <c r="H142" s="195">
        <v>2.1349999999999998</v>
      </c>
      <c r="I142" s="7">
        <v>0</v>
      </c>
      <c r="J142" s="8">
        <f>ROUND(I142*H142,2)</f>
        <v>0</v>
      </c>
      <c r="K142" s="6" t="s">
        <v>135</v>
      </c>
      <c r="L142" s="5"/>
      <c r="M142" s="9" t="s">
        <v>3</v>
      </c>
      <c r="N142" s="184" t="s">
        <v>43</v>
      </c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AR142" s="187" t="s">
        <v>136</v>
      </c>
      <c r="AT142" s="187" t="s">
        <v>131</v>
      </c>
      <c r="AU142" s="187" t="s">
        <v>82</v>
      </c>
      <c r="AY142" s="110" t="s">
        <v>128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10" t="s">
        <v>80</v>
      </c>
      <c r="BK142" s="188">
        <f>ROUND(I142*H142,2)</f>
        <v>0</v>
      </c>
      <c r="BL142" s="110" t="s">
        <v>136</v>
      </c>
      <c r="BM142" s="187" t="s">
        <v>199</v>
      </c>
    </row>
    <row r="143" spans="2:65" s="10" customFormat="1" ht="19.5" x14ac:dyDescent="0.2">
      <c r="B143" s="5"/>
      <c r="C143" s="196"/>
      <c r="D143" s="197" t="s">
        <v>138</v>
      </c>
      <c r="E143" s="196"/>
      <c r="F143" s="198" t="s">
        <v>200</v>
      </c>
      <c r="G143" s="196"/>
      <c r="H143" s="196"/>
      <c r="L143" s="5"/>
      <c r="M143" s="189"/>
      <c r="T143" s="190"/>
      <c r="AT143" s="110" t="s">
        <v>138</v>
      </c>
      <c r="AU143" s="110" t="s">
        <v>82</v>
      </c>
    </row>
    <row r="144" spans="2:65" s="10" customFormat="1" x14ac:dyDescent="0.2">
      <c r="B144" s="5"/>
      <c r="C144" s="196"/>
      <c r="D144" s="216" t="s">
        <v>140</v>
      </c>
      <c r="E144" s="196"/>
      <c r="F144" s="217" t="s">
        <v>201</v>
      </c>
      <c r="G144" s="196"/>
      <c r="H144" s="196"/>
      <c r="L144" s="5"/>
      <c r="M144" s="189"/>
      <c r="T144" s="190"/>
      <c r="AT144" s="110" t="s">
        <v>140</v>
      </c>
      <c r="AU144" s="110" t="s">
        <v>82</v>
      </c>
    </row>
    <row r="145" spans="2:65" s="10" customFormat="1" ht="24.2" customHeight="1" x14ac:dyDescent="0.2">
      <c r="B145" s="5"/>
      <c r="C145" s="191" t="s">
        <v>202</v>
      </c>
      <c r="D145" s="191" t="s">
        <v>131</v>
      </c>
      <c r="E145" s="192" t="s">
        <v>203</v>
      </c>
      <c r="F145" s="193" t="s">
        <v>204</v>
      </c>
      <c r="G145" s="194" t="s">
        <v>198</v>
      </c>
      <c r="H145" s="195">
        <v>2.1349999999999998</v>
      </c>
      <c r="I145" s="7">
        <v>0</v>
      </c>
      <c r="J145" s="8">
        <f>ROUND(I145*H145,2)</f>
        <v>0</v>
      </c>
      <c r="K145" s="6" t="s">
        <v>135</v>
      </c>
      <c r="L145" s="5"/>
      <c r="M145" s="9" t="s">
        <v>3</v>
      </c>
      <c r="N145" s="184" t="s">
        <v>43</v>
      </c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AR145" s="187" t="s">
        <v>136</v>
      </c>
      <c r="AT145" s="187" t="s">
        <v>131</v>
      </c>
      <c r="AU145" s="187" t="s">
        <v>82</v>
      </c>
      <c r="AY145" s="110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10" t="s">
        <v>80</v>
      </c>
      <c r="BK145" s="188">
        <f>ROUND(I145*H145,2)</f>
        <v>0</v>
      </c>
      <c r="BL145" s="110" t="s">
        <v>136</v>
      </c>
      <c r="BM145" s="187" t="s">
        <v>205</v>
      </c>
    </row>
    <row r="146" spans="2:65" s="10" customFormat="1" ht="19.5" x14ac:dyDescent="0.2">
      <c r="B146" s="5"/>
      <c r="C146" s="196"/>
      <c r="D146" s="197" t="s">
        <v>138</v>
      </c>
      <c r="E146" s="196"/>
      <c r="F146" s="198" t="s">
        <v>206</v>
      </c>
      <c r="G146" s="196"/>
      <c r="H146" s="196"/>
      <c r="L146" s="5"/>
      <c r="M146" s="189"/>
      <c r="T146" s="190"/>
      <c r="AT146" s="110" t="s">
        <v>138</v>
      </c>
      <c r="AU146" s="110" t="s">
        <v>82</v>
      </c>
    </row>
    <row r="147" spans="2:65" s="10" customFormat="1" x14ac:dyDescent="0.2">
      <c r="B147" s="5"/>
      <c r="C147" s="196"/>
      <c r="D147" s="216" t="s">
        <v>140</v>
      </c>
      <c r="E147" s="196"/>
      <c r="F147" s="217" t="s">
        <v>207</v>
      </c>
      <c r="G147" s="196"/>
      <c r="H147" s="196"/>
      <c r="L147" s="5"/>
      <c r="M147" s="189"/>
      <c r="T147" s="190"/>
      <c r="AT147" s="110" t="s">
        <v>140</v>
      </c>
      <c r="AU147" s="110" t="s">
        <v>82</v>
      </c>
    </row>
    <row r="148" spans="2:65" s="10" customFormat="1" ht="24.2" customHeight="1" x14ac:dyDescent="0.2">
      <c r="B148" s="5"/>
      <c r="C148" s="191" t="s">
        <v>77</v>
      </c>
      <c r="D148" s="191" t="s">
        <v>131</v>
      </c>
      <c r="E148" s="192" t="s">
        <v>208</v>
      </c>
      <c r="F148" s="193" t="s">
        <v>209</v>
      </c>
      <c r="G148" s="194" t="s">
        <v>198</v>
      </c>
      <c r="H148" s="195">
        <v>29.89</v>
      </c>
      <c r="I148" s="7">
        <v>0</v>
      </c>
      <c r="J148" s="8">
        <f>ROUND(I148*H148,2)</f>
        <v>0</v>
      </c>
      <c r="K148" s="6" t="s">
        <v>135</v>
      </c>
      <c r="L148" s="5"/>
      <c r="M148" s="9" t="s">
        <v>3</v>
      </c>
      <c r="N148" s="184" t="s">
        <v>43</v>
      </c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AR148" s="187" t="s">
        <v>136</v>
      </c>
      <c r="AT148" s="187" t="s">
        <v>131</v>
      </c>
      <c r="AU148" s="187" t="s">
        <v>82</v>
      </c>
      <c r="AY148" s="110" t="s">
        <v>128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10" t="s">
        <v>80</v>
      </c>
      <c r="BK148" s="188">
        <f>ROUND(I148*H148,2)</f>
        <v>0</v>
      </c>
      <c r="BL148" s="110" t="s">
        <v>136</v>
      </c>
      <c r="BM148" s="187" t="s">
        <v>210</v>
      </c>
    </row>
    <row r="149" spans="2:65" s="10" customFormat="1" ht="29.25" x14ac:dyDescent="0.2">
      <c r="B149" s="5"/>
      <c r="C149" s="196"/>
      <c r="D149" s="197" t="s">
        <v>138</v>
      </c>
      <c r="E149" s="196"/>
      <c r="F149" s="198" t="s">
        <v>211</v>
      </c>
      <c r="G149" s="196"/>
      <c r="H149" s="196"/>
      <c r="L149" s="5"/>
      <c r="M149" s="189"/>
      <c r="T149" s="190"/>
      <c r="AT149" s="110" t="s">
        <v>138</v>
      </c>
      <c r="AU149" s="110" t="s">
        <v>82</v>
      </c>
    </row>
    <row r="150" spans="2:65" s="10" customFormat="1" x14ac:dyDescent="0.2">
      <c r="B150" s="5"/>
      <c r="C150" s="196"/>
      <c r="D150" s="216" t="s">
        <v>140</v>
      </c>
      <c r="E150" s="196"/>
      <c r="F150" s="217" t="s">
        <v>212</v>
      </c>
      <c r="G150" s="196"/>
      <c r="H150" s="196"/>
      <c r="L150" s="5"/>
      <c r="M150" s="189"/>
      <c r="T150" s="190"/>
      <c r="AT150" s="110" t="s">
        <v>140</v>
      </c>
      <c r="AU150" s="110" t="s">
        <v>82</v>
      </c>
    </row>
    <row r="151" spans="2:65" s="12" customFormat="1" x14ac:dyDescent="0.2">
      <c r="B151" s="203"/>
      <c r="C151" s="221"/>
      <c r="D151" s="197" t="s">
        <v>142</v>
      </c>
      <c r="E151" s="221"/>
      <c r="F151" s="223" t="s">
        <v>213</v>
      </c>
      <c r="G151" s="221"/>
      <c r="H151" s="224">
        <v>29.89</v>
      </c>
      <c r="L151" s="203"/>
      <c r="M151" s="205"/>
      <c r="T151" s="206"/>
      <c r="AT151" s="204" t="s">
        <v>142</v>
      </c>
      <c r="AU151" s="204" t="s">
        <v>82</v>
      </c>
      <c r="AV151" s="12" t="s">
        <v>82</v>
      </c>
      <c r="AW151" s="12" t="s">
        <v>4</v>
      </c>
      <c r="AX151" s="12" t="s">
        <v>80</v>
      </c>
      <c r="AY151" s="204" t="s">
        <v>128</v>
      </c>
    </row>
    <row r="152" spans="2:65" s="10" customFormat="1" ht="44.25" customHeight="1" x14ac:dyDescent="0.2">
      <c r="B152" s="5"/>
      <c r="C152" s="191" t="s">
        <v>83</v>
      </c>
      <c r="D152" s="191" t="s">
        <v>131</v>
      </c>
      <c r="E152" s="192" t="s">
        <v>214</v>
      </c>
      <c r="F152" s="193" t="s">
        <v>215</v>
      </c>
      <c r="G152" s="194" t="s">
        <v>198</v>
      </c>
      <c r="H152" s="195">
        <v>2.1349999999999998</v>
      </c>
      <c r="I152" s="7">
        <v>0</v>
      </c>
      <c r="J152" s="8">
        <f>ROUND(I152*H152,2)</f>
        <v>0</v>
      </c>
      <c r="K152" s="6" t="s">
        <v>135</v>
      </c>
      <c r="L152" s="5"/>
      <c r="M152" s="9" t="s">
        <v>3</v>
      </c>
      <c r="N152" s="184" t="s">
        <v>43</v>
      </c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AR152" s="187" t="s">
        <v>136</v>
      </c>
      <c r="AT152" s="187" t="s">
        <v>131</v>
      </c>
      <c r="AU152" s="187" t="s">
        <v>82</v>
      </c>
      <c r="AY152" s="110" t="s">
        <v>128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10" t="s">
        <v>80</v>
      </c>
      <c r="BK152" s="188">
        <f>ROUND(I152*H152,2)</f>
        <v>0</v>
      </c>
      <c r="BL152" s="110" t="s">
        <v>136</v>
      </c>
      <c r="BM152" s="187" t="s">
        <v>216</v>
      </c>
    </row>
    <row r="153" spans="2:65" s="10" customFormat="1" ht="39" x14ac:dyDescent="0.2">
      <c r="B153" s="5"/>
      <c r="C153" s="196"/>
      <c r="D153" s="197" t="s">
        <v>138</v>
      </c>
      <c r="E153" s="196"/>
      <c r="F153" s="198" t="s">
        <v>217</v>
      </c>
      <c r="G153" s="196"/>
      <c r="H153" s="196"/>
      <c r="L153" s="5"/>
      <c r="M153" s="189"/>
      <c r="T153" s="190"/>
      <c r="AT153" s="110" t="s">
        <v>138</v>
      </c>
      <c r="AU153" s="110" t="s">
        <v>82</v>
      </c>
    </row>
    <row r="154" spans="2:65" s="10" customFormat="1" x14ac:dyDescent="0.2">
      <c r="B154" s="5"/>
      <c r="C154" s="196"/>
      <c r="D154" s="216" t="s">
        <v>140</v>
      </c>
      <c r="E154" s="196"/>
      <c r="F154" s="217" t="s">
        <v>218</v>
      </c>
      <c r="G154" s="196"/>
      <c r="H154" s="196"/>
      <c r="L154" s="5"/>
      <c r="M154" s="189"/>
      <c r="T154" s="190"/>
      <c r="AT154" s="110" t="s">
        <v>140</v>
      </c>
      <c r="AU154" s="110" t="s">
        <v>82</v>
      </c>
    </row>
    <row r="155" spans="2:65" s="4" customFormat="1" ht="22.7" customHeight="1" x14ac:dyDescent="0.2">
      <c r="B155" s="173"/>
      <c r="C155" s="229"/>
      <c r="D155" s="230" t="s">
        <v>71</v>
      </c>
      <c r="E155" s="231" t="s">
        <v>219</v>
      </c>
      <c r="F155" s="231" t="s">
        <v>220</v>
      </c>
      <c r="G155" s="229"/>
      <c r="H155" s="229"/>
      <c r="J155" s="183">
        <f>BK155</f>
        <v>0</v>
      </c>
      <c r="L155" s="173"/>
      <c r="M155" s="177"/>
      <c r="P155" s="178">
        <f>SUM(P156:P158)</f>
        <v>0</v>
      </c>
      <c r="R155" s="178">
        <f>SUM(R156:R158)</f>
        <v>0</v>
      </c>
      <c r="T155" s="179">
        <f>SUM(T156:T158)</f>
        <v>0</v>
      </c>
      <c r="AR155" s="174" t="s">
        <v>80</v>
      </c>
      <c r="AT155" s="180" t="s">
        <v>71</v>
      </c>
      <c r="AU155" s="180" t="s">
        <v>80</v>
      </c>
      <c r="AY155" s="174" t="s">
        <v>128</v>
      </c>
      <c r="BK155" s="181">
        <f>SUM(BK156:BK158)</f>
        <v>0</v>
      </c>
    </row>
    <row r="156" spans="2:65" s="10" customFormat="1" ht="16.5" customHeight="1" x14ac:dyDescent="0.2">
      <c r="B156" s="5"/>
      <c r="C156" s="191" t="s">
        <v>86</v>
      </c>
      <c r="D156" s="191" t="s">
        <v>131</v>
      </c>
      <c r="E156" s="192" t="s">
        <v>221</v>
      </c>
      <c r="F156" s="193" t="s">
        <v>222</v>
      </c>
      <c r="G156" s="194" t="s">
        <v>198</v>
      </c>
      <c r="H156" s="195">
        <v>2.855</v>
      </c>
      <c r="I156" s="7">
        <v>0</v>
      </c>
      <c r="J156" s="8">
        <f>ROUND(I156*H156,2)</f>
        <v>0</v>
      </c>
      <c r="K156" s="6" t="s">
        <v>135</v>
      </c>
      <c r="L156" s="5"/>
      <c r="M156" s="9" t="s">
        <v>3</v>
      </c>
      <c r="N156" s="184" t="s">
        <v>43</v>
      </c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AR156" s="187" t="s">
        <v>136</v>
      </c>
      <c r="AT156" s="187" t="s">
        <v>131</v>
      </c>
      <c r="AU156" s="187" t="s">
        <v>82</v>
      </c>
      <c r="AY156" s="110" t="s">
        <v>128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10" t="s">
        <v>80</v>
      </c>
      <c r="BK156" s="188">
        <f>ROUND(I156*H156,2)</f>
        <v>0</v>
      </c>
      <c r="BL156" s="110" t="s">
        <v>136</v>
      </c>
      <c r="BM156" s="187" t="s">
        <v>223</v>
      </c>
    </row>
    <row r="157" spans="2:65" s="10" customFormat="1" ht="29.25" x14ac:dyDescent="0.2">
      <c r="B157" s="5"/>
      <c r="C157" s="196"/>
      <c r="D157" s="197" t="s">
        <v>138</v>
      </c>
      <c r="E157" s="196"/>
      <c r="F157" s="198" t="s">
        <v>224</v>
      </c>
      <c r="G157" s="196"/>
      <c r="H157" s="196"/>
      <c r="L157" s="5"/>
      <c r="M157" s="189"/>
      <c r="T157" s="190"/>
      <c r="AT157" s="110" t="s">
        <v>138</v>
      </c>
      <c r="AU157" s="110" t="s">
        <v>82</v>
      </c>
    </row>
    <row r="158" spans="2:65" s="10" customFormat="1" x14ac:dyDescent="0.2">
      <c r="B158" s="5"/>
      <c r="C158" s="196"/>
      <c r="D158" s="216" t="s">
        <v>140</v>
      </c>
      <c r="E158" s="196"/>
      <c r="F158" s="217" t="s">
        <v>225</v>
      </c>
      <c r="G158" s="196"/>
      <c r="H158" s="196"/>
      <c r="L158" s="5"/>
      <c r="M158" s="189"/>
      <c r="T158" s="190"/>
      <c r="AT158" s="110" t="s">
        <v>140</v>
      </c>
      <c r="AU158" s="110" t="s">
        <v>82</v>
      </c>
    </row>
    <row r="159" spans="2:65" s="4" customFormat="1" ht="26.1" customHeight="1" x14ac:dyDescent="0.2">
      <c r="B159" s="173"/>
      <c r="C159" s="229"/>
      <c r="D159" s="230" t="s">
        <v>71</v>
      </c>
      <c r="E159" s="232" t="s">
        <v>226</v>
      </c>
      <c r="F159" s="232" t="s">
        <v>227</v>
      </c>
      <c r="G159" s="229"/>
      <c r="H159" s="229"/>
      <c r="J159" s="176">
        <f>BK159</f>
        <v>0</v>
      </c>
      <c r="L159" s="173"/>
      <c r="M159" s="177"/>
      <c r="P159" s="178">
        <f>P160+P179+P195+P221+P245+P277+P288</f>
        <v>0</v>
      </c>
      <c r="R159" s="178">
        <f>R160+R179+R195+R221+R245+R277+R288</f>
        <v>0.47923958</v>
      </c>
      <c r="T159" s="179">
        <f>T160+T179+T195+T221+T245+T277+T288</f>
        <v>0.1031178</v>
      </c>
      <c r="AR159" s="174" t="s">
        <v>82</v>
      </c>
      <c r="AT159" s="180" t="s">
        <v>71</v>
      </c>
      <c r="AU159" s="180" t="s">
        <v>72</v>
      </c>
      <c r="AY159" s="174" t="s">
        <v>128</v>
      </c>
      <c r="BK159" s="181">
        <f>BK160+BK179+BK195+BK221+BK245+BK277+BK288</f>
        <v>0</v>
      </c>
    </row>
    <row r="160" spans="2:65" s="4" customFormat="1" ht="22.7" customHeight="1" x14ac:dyDescent="0.2">
      <c r="B160" s="173"/>
      <c r="C160" s="229"/>
      <c r="D160" s="230" t="s">
        <v>71</v>
      </c>
      <c r="E160" s="231" t="s">
        <v>228</v>
      </c>
      <c r="F160" s="231" t="s">
        <v>229</v>
      </c>
      <c r="G160" s="229"/>
      <c r="H160" s="229"/>
      <c r="J160" s="183">
        <f>BK160</f>
        <v>0</v>
      </c>
      <c r="L160" s="173"/>
      <c r="M160" s="177"/>
      <c r="P160" s="178">
        <f>SUM(P161:P178)</f>
        <v>0</v>
      </c>
      <c r="R160" s="178">
        <f>SUM(R161:R178)</f>
        <v>9.7999999999999997E-3</v>
      </c>
      <c r="T160" s="179">
        <f>SUM(T161:T178)</f>
        <v>0</v>
      </c>
      <c r="AR160" s="174" t="s">
        <v>82</v>
      </c>
      <c r="AT160" s="180" t="s">
        <v>71</v>
      </c>
      <c r="AU160" s="180" t="s">
        <v>80</v>
      </c>
      <c r="AY160" s="174" t="s">
        <v>128</v>
      </c>
      <c r="BK160" s="181">
        <f>SUM(BK161:BK178)</f>
        <v>0</v>
      </c>
    </row>
    <row r="161" spans="2:65" s="10" customFormat="1" ht="16.5" customHeight="1" x14ac:dyDescent="0.2">
      <c r="B161" s="5"/>
      <c r="C161" s="191" t="s">
        <v>88</v>
      </c>
      <c r="D161" s="191" t="s">
        <v>131</v>
      </c>
      <c r="E161" s="192" t="s">
        <v>230</v>
      </c>
      <c r="F161" s="193" t="s">
        <v>231</v>
      </c>
      <c r="G161" s="194" t="s">
        <v>232</v>
      </c>
      <c r="H161" s="195">
        <v>2</v>
      </c>
      <c r="I161" s="7">
        <v>0</v>
      </c>
      <c r="J161" s="8">
        <f>ROUND(I161*H161,2)</f>
        <v>0</v>
      </c>
      <c r="K161" s="6" t="s">
        <v>135</v>
      </c>
      <c r="L161" s="5"/>
      <c r="M161" s="9" t="s">
        <v>3</v>
      </c>
      <c r="N161" s="184" t="s">
        <v>43</v>
      </c>
      <c r="P161" s="185">
        <f>O161*H161</f>
        <v>0</v>
      </c>
      <c r="Q161" s="185">
        <v>3.1E-4</v>
      </c>
      <c r="R161" s="185">
        <f>Q161*H161</f>
        <v>6.2E-4</v>
      </c>
      <c r="S161" s="185">
        <v>0</v>
      </c>
      <c r="T161" s="186">
        <f>S161*H161</f>
        <v>0</v>
      </c>
      <c r="AR161" s="187" t="s">
        <v>233</v>
      </c>
      <c r="AT161" s="187" t="s">
        <v>131</v>
      </c>
      <c r="AU161" s="187" t="s">
        <v>82</v>
      </c>
      <c r="AY161" s="110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10" t="s">
        <v>80</v>
      </c>
      <c r="BK161" s="188">
        <f>ROUND(I161*H161,2)</f>
        <v>0</v>
      </c>
      <c r="BL161" s="110" t="s">
        <v>233</v>
      </c>
      <c r="BM161" s="187" t="s">
        <v>234</v>
      </c>
    </row>
    <row r="162" spans="2:65" s="10" customFormat="1" ht="19.5" x14ac:dyDescent="0.2">
      <c r="B162" s="5"/>
      <c r="C162" s="196"/>
      <c r="D162" s="197" t="s">
        <v>138</v>
      </c>
      <c r="E162" s="196"/>
      <c r="F162" s="198" t="s">
        <v>235</v>
      </c>
      <c r="G162" s="196"/>
      <c r="H162" s="196"/>
      <c r="L162" s="5"/>
      <c r="M162" s="189"/>
      <c r="T162" s="190"/>
      <c r="AT162" s="110" t="s">
        <v>138</v>
      </c>
      <c r="AU162" s="110" t="s">
        <v>82</v>
      </c>
    </row>
    <row r="163" spans="2:65" s="10" customFormat="1" x14ac:dyDescent="0.2">
      <c r="B163" s="5"/>
      <c r="C163" s="196"/>
      <c r="D163" s="216" t="s">
        <v>140</v>
      </c>
      <c r="E163" s="196"/>
      <c r="F163" s="217" t="s">
        <v>236</v>
      </c>
      <c r="G163" s="196"/>
      <c r="H163" s="196"/>
      <c r="L163" s="5"/>
      <c r="M163" s="189"/>
      <c r="T163" s="190"/>
      <c r="AT163" s="110" t="s">
        <v>140</v>
      </c>
      <c r="AU163" s="110" t="s">
        <v>82</v>
      </c>
    </row>
    <row r="164" spans="2:65" s="10" customFormat="1" ht="16.5" customHeight="1" x14ac:dyDescent="0.2">
      <c r="B164" s="5"/>
      <c r="C164" s="191" t="s">
        <v>9</v>
      </c>
      <c r="D164" s="191" t="s">
        <v>131</v>
      </c>
      <c r="E164" s="192" t="s">
        <v>237</v>
      </c>
      <c r="F164" s="193" t="s">
        <v>238</v>
      </c>
      <c r="G164" s="194" t="s">
        <v>183</v>
      </c>
      <c r="H164" s="195">
        <v>4</v>
      </c>
      <c r="I164" s="7">
        <v>0</v>
      </c>
      <c r="J164" s="8">
        <f>ROUND(I164*H164,2)</f>
        <v>0</v>
      </c>
      <c r="K164" s="6" t="s">
        <v>135</v>
      </c>
      <c r="L164" s="5"/>
      <c r="M164" s="9" t="s">
        <v>3</v>
      </c>
      <c r="N164" s="184" t="s">
        <v>43</v>
      </c>
      <c r="P164" s="185">
        <f>O164*H164</f>
        <v>0</v>
      </c>
      <c r="Q164" s="185">
        <v>4.0999999999999999E-4</v>
      </c>
      <c r="R164" s="185">
        <f>Q164*H164</f>
        <v>1.64E-3</v>
      </c>
      <c r="S164" s="185">
        <v>0</v>
      </c>
      <c r="T164" s="186">
        <f>S164*H164</f>
        <v>0</v>
      </c>
      <c r="AR164" s="187" t="s">
        <v>233</v>
      </c>
      <c r="AT164" s="187" t="s">
        <v>131</v>
      </c>
      <c r="AU164" s="187" t="s">
        <v>82</v>
      </c>
      <c r="AY164" s="110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10" t="s">
        <v>80</v>
      </c>
      <c r="BK164" s="188">
        <f>ROUND(I164*H164,2)</f>
        <v>0</v>
      </c>
      <c r="BL164" s="110" t="s">
        <v>233</v>
      </c>
      <c r="BM164" s="187" t="s">
        <v>239</v>
      </c>
    </row>
    <row r="165" spans="2:65" s="10" customFormat="1" x14ac:dyDescent="0.2">
      <c r="B165" s="5"/>
      <c r="C165" s="196"/>
      <c r="D165" s="197" t="s">
        <v>138</v>
      </c>
      <c r="E165" s="196"/>
      <c r="F165" s="198" t="s">
        <v>240</v>
      </c>
      <c r="G165" s="196"/>
      <c r="H165" s="196"/>
      <c r="L165" s="5"/>
      <c r="M165" s="189"/>
      <c r="T165" s="190"/>
      <c r="AT165" s="110" t="s">
        <v>138</v>
      </c>
      <c r="AU165" s="110" t="s">
        <v>82</v>
      </c>
    </row>
    <row r="166" spans="2:65" s="10" customFormat="1" x14ac:dyDescent="0.2">
      <c r="B166" s="5"/>
      <c r="C166" s="196"/>
      <c r="D166" s="216" t="s">
        <v>140</v>
      </c>
      <c r="E166" s="196"/>
      <c r="F166" s="217" t="s">
        <v>241</v>
      </c>
      <c r="G166" s="196"/>
      <c r="H166" s="196"/>
      <c r="L166" s="5"/>
      <c r="M166" s="189"/>
      <c r="T166" s="190"/>
      <c r="AT166" s="110" t="s">
        <v>140</v>
      </c>
      <c r="AU166" s="110" t="s">
        <v>82</v>
      </c>
    </row>
    <row r="167" spans="2:65" s="10" customFormat="1" ht="16.5" customHeight="1" x14ac:dyDescent="0.2">
      <c r="B167" s="5"/>
      <c r="C167" s="191" t="s">
        <v>233</v>
      </c>
      <c r="D167" s="191" t="s">
        <v>131</v>
      </c>
      <c r="E167" s="192" t="s">
        <v>242</v>
      </c>
      <c r="F167" s="193" t="s">
        <v>243</v>
      </c>
      <c r="G167" s="194" t="s">
        <v>183</v>
      </c>
      <c r="H167" s="195">
        <v>15</v>
      </c>
      <c r="I167" s="7">
        <v>0</v>
      </c>
      <c r="J167" s="8">
        <f>ROUND(I167*H167,2)</f>
        <v>0</v>
      </c>
      <c r="K167" s="6" t="s">
        <v>135</v>
      </c>
      <c r="L167" s="5"/>
      <c r="M167" s="9" t="s">
        <v>3</v>
      </c>
      <c r="N167" s="184" t="s">
        <v>43</v>
      </c>
      <c r="P167" s="185">
        <f>O167*H167</f>
        <v>0</v>
      </c>
      <c r="Q167" s="185">
        <v>4.8000000000000001E-4</v>
      </c>
      <c r="R167" s="185">
        <f>Q167*H167</f>
        <v>7.1999999999999998E-3</v>
      </c>
      <c r="S167" s="185">
        <v>0</v>
      </c>
      <c r="T167" s="186">
        <f>S167*H167</f>
        <v>0</v>
      </c>
      <c r="AR167" s="187" t="s">
        <v>233</v>
      </c>
      <c r="AT167" s="187" t="s">
        <v>131</v>
      </c>
      <c r="AU167" s="187" t="s">
        <v>82</v>
      </c>
      <c r="AY167" s="110" t="s">
        <v>128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10" t="s">
        <v>80</v>
      </c>
      <c r="BK167" s="188">
        <f>ROUND(I167*H167,2)</f>
        <v>0</v>
      </c>
      <c r="BL167" s="110" t="s">
        <v>233</v>
      </c>
      <c r="BM167" s="187" t="s">
        <v>244</v>
      </c>
    </row>
    <row r="168" spans="2:65" s="10" customFormat="1" x14ac:dyDescent="0.2">
      <c r="B168" s="5"/>
      <c r="C168" s="196"/>
      <c r="D168" s="197" t="s">
        <v>138</v>
      </c>
      <c r="E168" s="196"/>
      <c r="F168" s="198" t="s">
        <v>245</v>
      </c>
      <c r="G168" s="196"/>
      <c r="H168" s="196"/>
      <c r="L168" s="5"/>
      <c r="M168" s="189"/>
      <c r="T168" s="190"/>
      <c r="AT168" s="110" t="s">
        <v>138</v>
      </c>
      <c r="AU168" s="110" t="s">
        <v>82</v>
      </c>
    </row>
    <row r="169" spans="2:65" s="10" customFormat="1" x14ac:dyDescent="0.2">
      <c r="B169" s="5"/>
      <c r="C169" s="196"/>
      <c r="D169" s="216" t="s">
        <v>140</v>
      </c>
      <c r="E169" s="196"/>
      <c r="F169" s="217" t="s">
        <v>246</v>
      </c>
      <c r="G169" s="196"/>
      <c r="H169" s="196"/>
      <c r="L169" s="5"/>
      <c r="M169" s="189"/>
      <c r="T169" s="190"/>
      <c r="AT169" s="110" t="s">
        <v>140</v>
      </c>
      <c r="AU169" s="110" t="s">
        <v>82</v>
      </c>
    </row>
    <row r="170" spans="2:65" s="10" customFormat="1" ht="24.2" customHeight="1" x14ac:dyDescent="0.2">
      <c r="B170" s="5"/>
      <c r="C170" s="191" t="s">
        <v>247</v>
      </c>
      <c r="D170" s="191" t="s">
        <v>131</v>
      </c>
      <c r="E170" s="192" t="s">
        <v>248</v>
      </c>
      <c r="F170" s="193" t="s">
        <v>249</v>
      </c>
      <c r="G170" s="194" t="s">
        <v>232</v>
      </c>
      <c r="H170" s="195">
        <v>1</v>
      </c>
      <c r="I170" s="7">
        <v>0</v>
      </c>
      <c r="J170" s="8">
        <f>ROUND(I170*H170,2)</f>
        <v>0</v>
      </c>
      <c r="K170" s="6" t="s">
        <v>135</v>
      </c>
      <c r="L170" s="5"/>
      <c r="M170" s="9" t="s">
        <v>3</v>
      </c>
      <c r="N170" s="184" t="s">
        <v>43</v>
      </c>
      <c r="P170" s="185">
        <f>O170*H170</f>
        <v>0</v>
      </c>
      <c r="Q170" s="185">
        <v>3.4000000000000002E-4</v>
      </c>
      <c r="R170" s="185">
        <f>Q170*H170</f>
        <v>3.4000000000000002E-4</v>
      </c>
      <c r="S170" s="185">
        <v>0</v>
      </c>
      <c r="T170" s="186">
        <f>S170*H170</f>
        <v>0</v>
      </c>
      <c r="AR170" s="187" t="s">
        <v>233</v>
      </c>
      <c r="AT170" s="187" t="s">
        <v>131</v>
      </c>
      <c r="AU170" s="187" t="s">
        <v>82</v>
      </c>
      <c r="AY170" s="110" t="s">
        <v>128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10" t="s">
        <v>80</v>
      </c>
      <c r="BK170" s="188">
        <f>ROUND(I170*H170,2)</f>
        <v>0</v>
      </c>
      <c r="BL170" s="110" t="s">
        <v>233</v>
      </c>
      <c r="BM170" s="187" t="s">
        <v>250</v>
      </c>
    </row>
    <row r="171" spans="2:65" s="10" customFormat="1" ht="19.5" x14ac:dyDescent="0.2">
      <c r="B171" s="5"/>
      <c r="C171" s="196"/>
      <c r="D171" s="197" t="s">
        <v>138</v>
      </c>
      <c r="E171" s="196"/>
      <c r="F171" s="198" t="s">
        <v>251</v>
      </c>
      <c r="G171" s="196"/>
      <c r="H171" s="196"/>
      <c r="L171" s="5"/>
      <c r="M171" s="189"/>
      <c r="T171" s="190"/>
      <c r="AT171" s="110" t="s">
        <v>138</v>
      </c>
      <c r="AU171" s="110" t="s">
        <v>82</v>
      </c>
    </row>
    <row r="172" spans="2:65" s="10" customFormat="1" x14ac:dyDescent="0.2">
      <c r="B172" s="5"/>
      <c r="C172" s="196"/>
      <c r="D172" s="216" t="s">
        <v>140</v>
      </c>
      <c r="E172" s="196"/>
      <c r="F172" s="217" t="s">
        <v>252</v>
      </c>
      <c r="G172" s="196"/>
      <c r="H172" s="196"/>
      <c r="L172" s="5"/>
      <c r="M172" s="189"/>
      <c r="T172" s="190"/>
      <c r="AT172" s="110" t="s">
        <v>140</v>
      </c>
      <c r="AU172" s="110" t="s">
        <v>82</v>
      </c>
    </row>
    <row r="173" spans="2:65" s="10" customFormat="1" ht="21.75" customHeight="1" x14ac:dyDescent="0.2">
      <c r="B173" s="5"/>
      <c r="C173" s="191" t="s">
        <v>253</v>
      </c>
      <c r="D173" s="191" t="s">
        <v>131</v>
      </c>
      <c r="E173" s="192" t="s">
        <v>254</v>
      </c>
      <c r="F173" s="193" t="s">
        <v>255</v>
      </c>
      <c r="G173" s="194" t="s">
        <v>183</v>
      </c>
      <c r="H173" s="195">
        <v>19</v>
      </c>
      <c r="I173" s="7">
        <v>0</v>
      </c>
      <c r="J173" s="8">
        <f>ROUND(I173*H173,2)</f>
        <v>0</v>
      </c>
      <c r="K173" s="6" t="s">
        <v>135</v>
      </c>
      <c r="L173" s="5"/>
      <c r="M173" s="9" t="s">
        <v>3</v>
      </c>
      <c r="N173" s="184" t="s">
        <v>43</v>
      </c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AR173" s="187" t="s">
        <v>233</v>
      </c>
      <c r="AT173" s="187" t="s">
        <v>131</v>
      </c>
      <c r="AU173" s="187" t="s">
        <v>82</v>
      </c>
      <c r="AY173" s="110" t="s">
        <v>128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10" t="s">
        <v>80</v>
      </c>
      <c r="BK173" s="188">
        <f>ROUND(I173*H173,2)</f>
        <v>0</v>
      </c>
      <c r="BL173" s="110" t="s">
        <v>233</v>
      </c>
      <c r="BM173" s="187" t="s">
        <v>256</v>
      </c>
    </row>
    <row r="174" spans="2:65" s="10" customFormat="1" x14ac:dyDescent="0.2">
      <c r="B174" s="5"/>
      <c r="C174" s="196"/>
      <c r="D174" s="197" t="s">
        <v>138</v>
      </c>
      <c r="E174" s="196"/>
      <c r="F174" s="198" t="s">
        <v>257</v>
      </c>
      <c r="G174" s="196"/>
      <c r="H174" s="196"/>
      <c r="L174" s="5"/>
      <c r="M174" s="189"/>
      <c r="T174" s="190"/>
      <c r="AT174" s="110" t="s">
        <v>138</v>
      </c>
      <c r="AU174" s="110" t="s">
        <v>82</v>
      </c>
    </row>
    <row r="175" spans="2:65" s="10" customFormat="1" x14ac:dyDescent="0.2">
      <c r="B175" s="5"/>
      <c r="C175" s="196"/>
      <c r="D175" s="216" t="s">
        <v>140</v>
      </c>
      <c r="E175" s="196"/>
      <c r="F175" s="217" t="s">
        <v>258</v>
      </c>
      <c r="G175" s="196"/>
      <c r="H175" s="196"/>
      <c r="L175" s="5"/>
      <c r="M175" s="189"/>
      <c r="T175" s="190"/>
      <c r="AT175" s="110" t="s">
        <v>140</v>
      </c>
      <c r="AU175" s="110" t="s">
        <v>82</v>
      </c>
    </row>
    <row r="176" spans="2:65" s="10" customFormat="1" ht="24.2" customHeight="1" x14ac:dyDescent="0.2">
      <c r="B176" s="5"/>
      <c r="C176" s="191" t="s">
        <v>259</v>
      </c>
      <c r="D176" s="191" t="s">
        <v>131</v>
      </c>
      <c r="E176" s="192" t="s">
        <v>260</v>
      </c>
      <c r="F176" s="193" t="s">
        <v>261</v>
      </c>
      <c r="G176" s="194" t="s">
        <v>198</v>
      </c>
      <c r="H176" s="195">
        <v>0.01</v>
      </c>
      <c r="I176" s="7">
        <v>0</v>
      </c>
      <c r="J176" s="8">
        <f>ROUND(I176*H176,2)</f>
        <v>0</v>
      </c>
      <c r="K176" s="6" t="s">
        <v>135</v>
      </c>
      <c r="L176" s="5"/>
      <c r="M176" s="9" t="s">
        <v>3</v>
      </c>
      <c r="N176" s="184" t="s">
        <v>43</v>
      </c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AR176" s="187" t="s">
        <v>233</v>
      </c>
      <c r="AT176" s="187" t="s">
        <v>131</v>
      </c>
      <c r="AU176" s="187" t="s">
        <v>82</v>
      </c>
      <c r="AY176" s="110" t="s">
        <v>128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10" t="s">
        <v>80</v>
      </c>
      <c r="BK176" s="188">
        <f>ROUND(I176*H176,2)</f>
        <v>0</v>
      </c>
      <c r="BL176" s="110" t="s">
        <v>233</v>
      </c>
      <c r="BM176" s="187" t="s">
        <v>262</v>
      </c>
    </row>
    <row r="177" spans="2:65" s="10" customFormat="1" ht="29.25" x14ac:dyDescent="0.2">
      <c r="B177" s="5"/>
      <c r="C177" s="196"/>
      <c r="D177" s="197" t="s">
        <v>138</v>
      </c>
      <c r="E177" s="196"/>
      <c r="F177" s="198" t="s">
        <v>263</v>
      </c>
      <c r="G177" s="196"/>
      <c r="H177" s="196"/>
      <c r="L177" s="5"/>
      <c r="M177" s="189"/>
      <c r="T177" s="190"/>
      <c r="AT177" s="110" t="s">
        <v>138</v>
      </c>
      <c r="AU177" s="110" t="s">
        <v>82</v>
      </c>
    </row>
    <row r="178" spans="2:65" s="10" customFormat="1" x14ac:dyDescent="0.2">
      <c r="B178" s="5"/>
      <c r="C178" s="196"/>
      <c r="D178" s="216" t="s">
        <v>140</v>
      </c>
      <c r="E178" s="196"/>
      <c r="F178" s="217" t="s">
        <v>264</v>
      </c>
      <c r="G178" s="196"/>
      <c r="H178" s="196"/>
      <c r="L178" s="5"/>
      <c r="M178" s="189"/>
      <c r="T178" s="190"/>
      <c r="AT178" s="110" t="s">
        <v>140</v>
      </c>
      <c r="AU178" s="110" t="s">
        <v>82</v>
      </c>
    </row>
    <row r="179" spans="2:65" s="4" customFormat="1" ht="22.7" customHeight="1" x14ac:dyDescent="0.2">
      <c r="B179" s="173"/>
      <c r="C179" s="229"/>
      <c r="D179" s="230" t="s">
        <v>71</v>
      </c>
      <c r="E179" s="231" t="s">
        <v>265</v>
      </c>
      <c r="F179" s="231" t="s">
        <v>266</v>
      </c>
      <c r="G179" s="229"/>
      <c r="H179" s="229"/>
      <c r="J179" s="183">
        <f>BK179</f>
        <v>0</v>
      </c>
      <c r="L179" s="173"/>
      <c r="M179" s="177"/>
      <c r="P179" s="178">
        <f>SUM(P180:P194)</f>
        <v>0</v>
      </c>
      <c r="R179" s="178">
        <f>SUM(R180:R194)</f>
        <v>4.3520000000000003E-2</v>
      </c>
      <c r="T179" s="179">
        <f>SUM(T180:T194)</f>
        <v>0</v>
      </c>
      <c r="AR179" s="174" t="s">
        <v>82</v>
      </c>
      <c r="AT179" s="180" t="s">
        <v>71</v>
      </c>
      <c r="AU179" s="180" t="s">
        <v>80</v>
      </c>
      <c r="AY179" s="174" t="s">
        <v>128</v>
      </c>
      <c r="BK179" s="181">
        <f>SUM(BK180:BK194)</f>
        <v>0</v>
      </c>
    </row>
    <row r="180" spans="2:65" s="10" customFormat="1" ht="24.2" customHeight="1" x14ac:dyDescent="0.2">
      <c r="B180" s="5"/>
      <c r="C180" s="191" t="s">
        <v>187</v>
      </c>
      <c r="D180" s="191" t="s">
        <v>131</v>
      </c>
      <c r="E180" s="192" t="s">
        <v>267</v>
      </c>
      <c r="F180" s="193" t="s">
        <v>268</v>
      </c>
      <c r="G180" s="194" t="s">
        <v>269</v>
      </c>
      <c r="H180" s="195">
        <v>2</v>
      </c>
      <c r="I180" s="7">
        <v>0</v>
      </c>
      <c r="J180" s="8">
        <f>ROUND(I180*H180,2)</f>
        <v>0</v>
      </c>
      <c r="K180" s="6" t="s">
        <v>135</v>
      </c>
      <c r="L180" s="5"/>
      <c r="M180" s="9" t="s">
        <v>3</v>
      </c>
      <c r="N180" s="184" t="s">
        <v>43</v>
      </c>
      <c r="P180" s="185">
        <f>O180*H180</f>
        <v>0</v>
      </c>
      <c r="Q180" s="185">
        <v>3.3600000000000001E-3</v>
      </c>
      <c r="R180" s="185">
        <f>Q180*H180</f>
        <v>6.7200000000000003E-3</v>
      </c>
      <c r="S180" s="185">
        <v>0</v>
      </c>
      <c r="T180" s="186">
        <f>S180*H180</f>
        <v>0</v>
      </c>
      <c r="AR180" s="187" t="s">
        <v>233</v>
      </c>
      <c r="AT180" s="187" t="s">
        <v>131</v>
      </c>
      <c r="AU180" s="187" t="s">
        <v>82</v>
      </c>
      <c r="AY180" s="110" t="s">
        <v>128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10" t="s">
        <v>80</v>
      </c>
      <c r="BK180" s="188">
        <f>ROUND(I180*H180,2)</f>
        <v>0</v>
      </c>
      <c r="BL180" s="110" t="s">
        <v>233</v>
      </c>
      <c r="BM180" s="187" t="s">
        <v>270</v>
      </c>
    </row>
    <row r="181" spans="2:65" s="10" customFormat="1" ht="19.5" x14ac:dyDescent="0.2">
      <c r="B181" s="5"/>
      <c r="C181" s="196"/>
      <c r="D181" s="197" t="s">
        <v>138</v>
      </c>
      <c r="E181" s="196"/>
      <c r="F181" s="198" t="s">
        <v>271</v>
      </c>
      <c r="G181" s="196"/>
      <c r="H181" s="196"/>
      <c r="L181" s="5"/>
      <c r="M181" s="189"/>
      <c r="T181" s="190"/>
      <c r="AT181" s="110" t="s">
        <v>138</v>
      </c>
      <c r="AU181" s="110" t="s">
        <v>82</v>
      </c>
    </row>
    <row r="182" spans="2:65" s="10" customFormat="1" x14ac:dyDescent="0.2">
      <c r="B182" s="5"/>
      <c r="C182" s="196"/>
      <c r="D182" s="216" t="s">
        <v>140</v>
      </c>
      <c r="E182" s="196"/>
      <c r="F182" s="217" t="s">
        <v>272</v>
      </c>
      <c r="G182" s="196"/>
      <c r="H182" s="196"/>
      <c r="L182" s="5"/>
      <c r="M182" s="189"/>
      <c r="T182" s="190"/>
      <c r="AT182" s="110" t="s">
        <v>140</v>
      </c>
      <c r="AU182" s="110" t="s">
        <v>82</v>
      </c>
    </row>
    <row r="183" spans="2:65" s="10" customFormat="1" ht="24.2" customHeight="1" x14ac:dyDescent="0.2">
      <c r="B183" s="5"/>
      <c r="C183" s="191" t="s">
        <v>8</v>
      </c>
      <c r="D183" s="191" t="s">
        <v>131</v>
      </c>
      <c r="E183" s="192" t="s">
        <v>273</v>
      </c>
      <c r="F183" s="193" t="s">
        <v>274</v>
      </c>
      <c r="G183" s="194" t="s">
        <v>183</v>
      </c>
      <c r="H183" s="195">
        <v>40</v>
      </c>
      <c r="I183" s="7">
        <v>0</v>
      </c>
      <c r="J183" s="8">
        <f>ROUND(I183*H183,2)</f>
        <v>0</v>
      </c>
      <c r="K183" s="6" t="s">
        <v>135</v>
      </c>
      <c r="L183" s="5"/>
      <c r="M183" s="9" t="s">
        <v>3</v>
      </c>
      <c r="N183" s="184" t="s">
        <v>43</v>
      </c>
      <c r="P183" s="185">
        <f>O183*H183</f>
        <v>0</v>
      </c>
      <c r="Q183" s="185">
        <v>8.4000000000000003E-4</v>
      </c>
      <c r="R183" s="185">
        <f>Q183*H183</f>
        <v>3.3600000000000005E-2</v>
      </c>
      <c r="S183" s="185">
        <v>0</v>
      </c>
      <c r="T183" s="186">
        <f>S183*H183</f>
        <v>0</v>
      </c>
      <c r="AR183" s="187" t="s">
        <v>233</v>
      </c>
      <c r="AT183" s="187" t="s">
        <v>131</v>
      </c>
      <c r="AU183" s="187" t="s">
        <v>82</v>
      </c>
      <c r="AY183" s="110" t="s">
        <v>128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10" t="s">
        <v>80</v>
      </c>
      <c r="BK183" s="188">
        <f>ROUND(I183*H183,2)</f>
        <v>0</v>
      </c>
      <c r="BL183" s="110" t="s">
        <v>233</v>
      </c>
      <c r="BM183" s="187" t="s">
        <v>275</v>
      </c>
    </row>
    <row r="184" spans="2:65" s="10" customFormat="1" ht="19.5" x14ac:dyDescent="0.2">
      <c r="B184" s="5"/>
      <c r="C184" s="196"/>
      <c r="D184" s="197" t="s">
        <v>138</v>
      </c>
      <c r="E184" s="196"/>
      <c r="F184" s="198" t="s">
        <v>276</v>
      </c>
      <c r="G184" s="196"/>
      <c r="H184" s="196"/>
      <c r="L184" s="5"/>
      <c r="M184" s="189"/>
      <c r="T184" s="190"/>
      <c r="AT184" s="110" t="s">
        <v>138</v>
      </c>
      <c r="AU184" s="110" t="s">
        <v>82</v>
      </c>
    </row>
    <row r="185" spans="2:65" s="10" customFormat="1" x14ac:dyDescent="0.2">
      <c r="B185" s="5"/>
      <c r="C185" s="196"/>
      <c r="D185" s="216" t="s">
        <v>140</v>
      </c>
      <c r="E185" s="196"/>
      <c r="F185" s="217" t="s">
        <v>277</v>
      </c>
      <c r="G185" s="196"/>
      <c r="H185" s="196"/>
      <c r="L185" s="5"/>
      <c r="M185" s="189"/>
      <c r="T185" s="190"/>
      <c r="AT185" s="110" t="s">
        <v>140</v>
      </c>
      <c r="AU185" s="110" t="s">
        <v>82</v>
      </c>
    </row>
    <row r="186" spans="2:65" s="10" customFormat="1" ht="37.700000000000003" customHeight="1" x14ac:dyDescent="0.2">
      <c r="B186" s="5"/>
      <c r="C186" s="191" t="s">
        <v>278</v>
      </c>
      <c r="D186" s="191" t="s">
        <v>131</v>
      </c>
      <c r="E186" s="192" t="s">
        <v>279</v>
      </c>
      <c r="F186" s="193" t="s">
        <v>280</v>
      </c>
      <c r="G186" s="194" t="s">
        <v>183</v>
      </c>
      <c r="H186" s="195">
        <v>40</v>
      </c>
      <c r="I186" s="7">
        <v>0</v>
      </c>
      <c r="J186" s="8">
        <f>ROUND(I186*H186,2)</f>
        <v>0</v>
      </c>
      <c r="K186" s="6" t="s">
        <v>135</v>
      </c>
      <c r="L186" s="5"/>
      <c r="M186" s="9" t="s">
        <v>3</v>
      </c>
      <c r="N186" s="184" t="s">
        <v>43</v>
      </c>
      <c r="P186" s="185">
        <f>O186*H186</f>
        <v>0</v>
      </c>
      <c r="Q186" s="185">
        <v>6.9999999999999994E-5</v>
      </c>
      <c r="R186" s="185">
        <f>Q186*H186</f>
        <v>2.7999999999999995E-3</v>
      </c>
      <c r="S186" s="185">
        <v>0</v>
      </c>
      <c r="T186" s="186">
        <f>S186*H186</f>
        <v>0</v>
      </c>
      <c r="AR186" s="187" t="s">
        <v>233</v>
      </c>
      <c r="AT186" s="187" t="s">
        <v>131</v>
      </c>
      <c r="AU186" s="187" t="s">
        <v>82</v>
      </c>
      <c r="AY186" s="110" t="s">
        <v>128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10" t="s">
        <v>80</v>
      </c>
      <c r="BK186" s="188">
        <f>ROUND(I186*H186,2)</f>
        <v>0</v>
      </c>
      <c r="BL186" s="110" t="s">
        <v>233</v>
      </c>
      <c r="BM186" s="187" t="s">
        <v>281</v>
      </c>
    </row>
    <row r="187" spans="2:65" s="10" customFormat="1" ht="29.25" x14ac:dyDescent="0.2">
      <c r="B187" s="5"/>
      <c r="C187" s="196"/>
      <c r="D187" s="197" t="s">
        <v>138</v>
      </c>
      <c r="E187" s="196"/>
      <c r="F187" s="198" t="s">
        <v>282</v>
      </c>
      <c r="G187" s="196"/>
      <c r="H187" s="196"/>
      <c r="L187" s="5"/>
      <c r="M187" s="189"/>
      <c r="T187" s="190"/>
      <c r="AT187" s="110" t="s">
        <v>138</v>
      </c>
      <c r="AU187" s="110" t="s">
        <v>82</v>
      </c>
    </row>
    <row r="188" spans="2:65" s="10" customFormat="1" x14ac:dyDescent="0.2">
      <c r="B188" s="5"/>
      <c r="C188" s="196"/>
      <c r="D188" s="216" t="s">
        <v>140</v>
      </c>
      <c r="E188" s="196"/>
      <c r="F188" s="217" t="s">
        <v>283</v>
      </c>
      <c r="G188" s="196"/>
      <c r="H188" s="196"/>
      <c r="L188" s="5"/>
      <c r="M188" s="189"/>
      <c r="T188" s="190"/>
      <c r="AT188" s="110" t="s">
        <v>140</v>
      </c>
      <c r="AU188" s="110" t="s">
        <v>82</v>
      </c>
    </row>
    <row r="189" spans="2:65" s="10" customFormat="1" ht="21.75" customHeight="1" x14ac:dyDescent="0.2">
      <c r="B189" s="5"/>
      <c r="C189" s="191" t="s">
        <v>284</v>
      </c>
      <c r="D189" s="191" t="s">
        <v>131</v>
      </c>
      <c r="E189" s="192" t="s">
        <v>285</v>
      </c>
      <c r="F189" s="193" t="s">
        <v>286</v>
      </c>
      <c r="G189" s="194" t="s">
        <v>183</v>
      </c>
      <c r="H189" s="195">
        <v>40</v>
      </c>
      <c r="I189" s="7">
        <v>0</v>
      </c>
      <c r="J189" s="8">
        <f>ROUND(I189*H189,2)</f>
        <v>0</v>
      </c>
      <c r="K189" s="6" t="s">
        <v>135</v>
      </c>
      <c r="L189" s="5"/>
      <c r="M189" s="9" t="s">
        <v>3</v>
      </c>
      <c r="N189" s="184" t="s">
        <v>43</v>
      </c>
      <c r="P189" s="185">
        <f>O189*H189</f>
        <v>0</v>
      </c>
      <c r="Q189" s="185">
        <v>1.0000000000000001E-5</v>
      </c>
      <c r="R189" s="185">
        <f>Q189*H189</f>
        <v>4.0000000000000002E-4</v>
      </c>
      <c r="S189" s="185">
        <v>0</v>
      </c>
      <c r="T189" s="186">
        <f>S189*H189</f>
        <v>0</v>
      </c>
      <c r="AR189" s="187" t="s">
        <v>233</v>
      </c>
      <c r="AT189" s="187" t="s">
        <v>131</v>
      </c>
      <c r="AU189" s="187" t="s">
        <v>82</v>
      </c>
      <c r="AY189" s="110" t="s">
        <v>128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10" t="s">
        <v>80</v>
      </c>
      <c r="BK189" s="188">
        <f>ROUND(I189*H189,2)</f>
        <v>0</v>
      </c>
      <c r="BL189" s="110" t="s">
        <v>233</v>
      </c>
      <c r="BM189" s="187" t="s">
        <v>287</v>
      </c>
    </row>
    <row r="190" spans="2:65" s="10" customFormat="1" ht="19.5" x14ac:dyDescent="0.2">
      <c r="B190" s="5"/>
      <c r="C190" s="196"/>
      <c r="D190" s="197" t="s">
        <v>138</v>
      </c>
      <c r="E190" s="196"/>
      <c r="F190" s="198" t="s">
        <v>288</v>
      </c>
      <c r="G190" s="196"/>
      <c r="H190" s="196"/>
      <c r="L190" s="5"/>
      <c r="M190" s="189"/>
      <c r="T190" s="190"/>
      <c r="AT190" s="110" t="s">
        <v>138</v>
      </c>
      <c r="AU190" s="110" t="s">
        <v>82</v>
      </c>
    </row>
    <row r="191" spans="2:65" s="10" customFormat="1" x14ac:dyDescent="0.2">
      <c r="B191" s="5"/>
      <c r="C191" s="196"/>
      <c r="D191" s="216" t="s">
        <v>140</v>
      </c>
      <c r="E191" s="196"/>
      <c r="F191" s="217" t="s">
        <v>289</v>
      </c>
      <c r="G191" s="196"/>
      <c r="H191" s="196"/>
      <c r="L191" s="5"/>
      <c r="M191" s="189"/>
      <c r="T191" s="190"/>
      <c r="AT191" s="110" t="s">
        <v>140</v>
      </c>
      <c r="AU191" s="110" t="s">
        <v>82</v>
      </c>
    </row>
    <row r="192" spans="2:65" s="10" customFormat="1" ht="24.2" customHeight="1" x14ac:dyDescent="0.2">
      <c r="B192" s="5"/>
      <c r="C192" s="191" t="s">
        <v>290</v>
      </c>
      <c r="D192" s="191" t="s">
        <v>131</v>
      </c>
      <c r="E192" s="192" t="s">
        <v>291</v>
      </c>
      <c r="F192" s="193" t="s">
        <v>292</v>
      </c>
      <c r="G192" s="194" t="s">
        <v>198</v>
      </c>
      <c r="H192" s="195">
        <v>4.3999999999999997E-2</v>
      </c>
      <c r="I192" s="7">
        <v>0</v>
      </c>
      <c r="J192" s="8">
        <f>ROUND(I192*H192,2)</f>
        <v>0</v>
      </c>
      <c r="K192" s="6" t="s">
        <v>135</v>
      </c>
      <c r="L192" s="5"/>
      <c r="M192" s="9" t="s">
        <v>3</v>
      </c>
      <c r="N192" s="184" t="s">
        <v>43</v>
      </c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AR192" s="187" t="s">
        <v>233</v>
      </c>
      <c r="AT192" s="187" t="s">
        <v>131</v>
      </c>
      <c r="AU192" s="187" t="s">
        <v>82</v>
      </c>
      <c r="AY192" s="110" t="s">
        <v>128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10" t="s">
        <v>80</v>
      </c>
      <c r="BK192" s="188">
        <f>ROUND(I192*H192,2)</f>
        <v>0</v>
      </c>
      <c r="BL192" s="110" t="s">
        <v>233</v>
      </c>
      <c r="BM192" s="187" t="s">
        <v>293</v>
      </c>
    </row>
    <row r="193" spans="2:65" s="10" customFormat="1" ht="29.25" x14ac:dyDescent="0.2">
      <c r="B193" s="5"/>
      <c r="C193" s="196"/>
      <c r="D193" s="197" t="s">
        <v>138</v>
      </c>
      <c r="E193" s="196"/>
      <c r="F193" s="198" t="s">
        <v>294</v>
      </c>
      <c r="G193" s="196"/>
      <c r="H193" s="196"/>
      <c r="L193" s="5"/>
      <c r="M193" s="189"/>
      <c r="T193" s="190"/>
      <c r="AT193" s="110" t="s">
        <v>138</v>
      </c>
      <c r="AU193" s="110" t="s">
        <v>82</v>
      </c>
    </row>
    <row r="194" spans="2:65" s="10" customFormat="1" x14ac:dyDescent="0.2">
      <c r="B194" s="5"/>
      <c r="C194" s="196"/>
      <c r="D194" s="216" t="s">
        <v>140</v>
      </c>
      <c r="E194" s="196"/>
      <c r="F194" s="217" t="s">
        <v>295</v>
      </c>
      <c r="G194" s="196"/>
      <c r="H194" s="196"/>
      <c r="L194" s="5"/>
      <c r="M194" s="189"/>
      <c r="T194" s="190"/>
      <c r="AT194" s="110" t="s">
        <v>140</v>
      </c>
      <c r="AU194" s="110" t="s">
        <v>82</v>
      </c>
    </row>
    <row r="195" spans="2:65" s="4" customFormat="1" ht="22.7" customHeight="1" x14ac:dyDescent="0.2">
      <c r="B195" s="173"/>
      <c r="C195" s="229"/>
      <c r="D195" s="230" t="s">
        <v>71</v>
      </c>
      <c r="E195" s="231" t="s">
        <v>296</v>
      </c>
      <c r="F195" s="231" t="s">
        <v>297</v>
      </c>
      <c r="G195" s="229"/>
      <c r="H195" s="229"/>
      <c r="J195" s="183">
        <f>BK195</f>
        <v>0</v>
      </c>
      <c r="L195" s="173"/>
      <c r="M195" s="177"/>
      <c r="P195" s="178">
        <f>SUM(P196:P220)</f>
        <v>0</v>
      </c>
      <c r="R195" s="178">
        <f>SUM(R196:R220)</f>
        <v>3.8850000000000003E-2</v>
      </c>
      <c r="T195" s="179">
        <f>SUM(T196:T220)</f>
        <v>1.84E-2</v>
      </c>
      <c r="AR195" s="174" t="s">
        <v>82</v>
      </c>
      <c r="AT195" s="180" t="s">
        <v>71</v>
      </c>
      <c r="AU195" s="180" t="s">
        <v>80</v>
      </c>
      <c r="AY195" s="174" t="s">
        <v>128</v>
      </c>
      <c r="BK195" s="181">
        <f>SUM(BK196:BK220)</f>
        <v>0</v>
      </c>
    </row>
    <row r="196" spans="2:65" s="10" customFormat="1" ht="24.2" customHeight="1" x14ac:dyDescent="0.2">
      <c r="B196" s="5"/>
      <c r="C196" s="191" t="s">
        <v>298</v>
      </c>
      <c r="D196" s="191" t="s">
        <v>131</v>
      </c>
      <c r="E196" s="192" t="s">
        <v>299</v>
      </c>
      <c r="F196" s="193" t="s">
        <v>300</v>
      </c>
      <c r="G196" s="194" t="s">
        <v>269</v>
      </c>
      <c r="H196" s="195">
        <v>1</v>
      </c>
      <c r="I196" s="7">
        <v>0</v>
      </c>
      <c r="J196" s="8">
        <f>ROUND(I196*H196,2)</f>
        <v>0</v>
      </c>
      <c r="K196" s="6" t="s">
        <v>135</v>
      </c>
      <c r="L196" s="5"/>
      <c r="M196" s="9" t="s">
        <v>3</v>
      </c>
      <c r="N196" s="184" t="s">
        <v>43</v>
      </c>
      <c r="P196" s="185">
        <f>O196*H196</f>
        <v>0</v>
      </c>
      <c r="Q196" s="185">
        <v>2.223E-2</v>
      </c>
      <c r="R196" s="185">
        <f>Q196*H196</f>
        <v>2.223E-2</v>
      </c>
      <c r="S196" s="185">
        <v>0</v>
      </c>
      <c r="T196" s="186">
        <f>S196*H196</f>
        <v>0</v>
      </c>
      <c r="AR196" s="187" t="s">
        <v>233</v>
      </c>
      <c r="AT196" s="187" t="s">
        <v>131</v>
      </c>
      <c r="AU196" s="187" t="s">
        <v>82</v>
      </c>
      <c r="AY196" s="110" t="s">
        <v>128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10" t="s">
        <v>80</v>
      </c>
      <c r="BK196" s="188">
        <f>ROUND(I196*H196,2)</f>
        <v>0</v>
      </c>
      <c r="BL196" s="110" t="s">
        <v>233</v>
      </c>
      <c r="BM196" s="187" t="s">
        <v>301</v>
      </c>
    </row>
    <row r="197" spans="2:65" s="10" customFormat="1" ht="29.25" x14ac:dyDescent="0.2">
      <c r="B197" s="5"/>
      <c r="C197" s="196"/>
      <c r="D197" s="197" t="s">
        <v>138</v>
      </c>
      <c r="E197" s="196"/>
      <c r="F197" s="198" t="s">
        <v>302</v>
      </c>
      <c r="G197" s="196"/>
      <c r="H197" s="196"/>
      <c r="L197" s="5"/>
      <c r="M197" s="189"/>
      <c r="T197" s="190"/>
      <c r="AT197" s="110" t="s">
        <v>138</v>
      </c>
      <c r="AU197" s="110" t="s">
        <v>82</v>
      </c>
    </row>
    <row r="198" spans="2:65" s="10" customFormat="1" x14ac:dyDescent="0.2">
      <c r="B198" s="5"/>
      <c r="C198" s="196"/>
      <c r="D198" s="216" t="s">
        <v>140</v>
      </c>
      <c r="E198" s="196"/>
      <c r="F198" s="217" t="s">
        <v>303</v>
      </c>
      <c r="G198" s="196"/>
      <c r="H198" s="196"/>
      <c r="L198" s="5"/>
      <c r="M198" s="189"/>
      <c r="T198" s="190"/>
      <c r="AT198" s="110" t="s">
        <v>140</v>
      </c>
      <c r="AU198" s="110" t="s">
        <v>82</v>
      </c>
    </row>
    <row r="199" spans="2:65" s="10" customFormat="1" ht="24.2" customHeight="1" x14ac:dyDescent="0.2">
      <c r="B199" s="5"/>
      <c r="C199" s="191" t="s">
        <v>304</v>
      </c>
      <c r="D199" s="191" t="s">
        <v>131</v>
      </c>
      <c r="E199" s="192" t="s">
        <v>305</v>
      </c>
      <c r="F199" s="193" t="s">
        <v>306</v>
      </c>
      <c r="G199" s="194" t="s">
        <v>269</v>
      </c>
      <c r="H199" s="195">
        <v>2</v>
      </c>
      <c r="I199" s="7">
        <v>0</v>
      </c>
      <c r="J199" s="8">
        <f>ROUND(I199*H199,2)</f>
        <v>0</v>
      </c>
      <c r="K199" s="6" t="s">
        <v>135</v>
      </c>
      <c r="L199" s="5"/>
      <c r="M199" s="9" t="s">
        <v>3</v>
      </c>
      <c r="N199" s="184" t="s">
        <v>43</v>
      </c>
      <c r="P199" s="185">
        <f>O199*H199</f>
        <v>0</v>
      </c>
      <c r="Q199" s="185">
        <v>0</v>
      </c>
      <c r="R199" s="185">
        <f>Q199*H199</f>
        <v>0</v>
      </c>
      <c r="S199" s="185">
        <v>9.1999999999999998E-3</v>
      </c>
      <c r="T199" s="186">
        <f>S199*H199</f>
        <v>1.84E-2</v>
      </c>
      <c r="AR199" s="187" t="s">
        <v>233</v>
      </c>
      <c r="AT199" s="187" t="s">
        <v>131</v>
      </c>
      <c r="AU199" s="187" t="s">
        <v>82</v>
      </c>
      <c r="AY199" s="110" t="s">
        <v>128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10" t="s">
        <v>80</v>
      </c>
      <c r="BK199" s="188">
        <f>ROUND(I199*H199,2)</f>
        <v>0</v>
      </c>
      <c r="BL199" s="110" t="s">
        <v>233</v>
      </c>
      <c r="BM199" s="187" t="s">
        <v>307</v>
      </c>
    </row>
    <row r="200" spans="2:65" s="10" customFormat="1" ht="19.5" x14ac:dyDescent="0.2">
      <c r="B200" s="5"/>
      <c r="C200" s="196"/>
      <c r="D200" s="197" t="s">
        <v>138</v>
      </c>
      <c r="E200" s="196"/>
      <c r="F200" s="198" t="s">
        <v>308</v>
      </c>
      <c r="G200" s="196"/>
      <c r="H200" s="196"/>
      <c r="L200" s="5"/>
      <c r="M200" s="189"/>
      <c r="T200" s="190"/>
      <c r="AT200" s="110" t="s">
        <v>138</v>
      </c>
      <c r="AU200" s="110" t="s">
        <v>82</v>
      </c>
    </row>
    <row r="201" spans="2:65" s="10" customFormat="1" x14ac:dyDescent="0.2">
      <c r="B201" s="5"/>
      <c r="C201" s="196"/>
      <c r="D201" s="216" t="s">
        <v>140</v>
      </c>
      <c r="E201" s="196"/>
      <c r="F201" s="217" t="s">
        <v>309</v>
      </c>
      <c r="G201" s="196"/>
      <c r="H201" s="196"/>
      <c r="L201" s="5"/>
      <c r="M201" s="189"/>
      <c r="T201" s="190"/>
      <c r="AT201" s="110" t="s">
        <v>140</v>
      </c>
      <c r="AU201" s="110" t="s">
        <v>82</v>
      </c>
    </row>
    <row r="202" spans="2:65" s="10" customFormat="1" ht="33" customHeight="1" x14ac:dyDescent="0.2">
      <c r="B202" s="5"/>
      <c r="C202" s="191" t="s">
        <v>310</v>
      </c>
      <c r="D202" s="191" t="s">
        <v>131</v>
      </c>
      <c r="E202" s="192" t="s">
        <v>311</v>
      </c>
      <c r="F202" s="193" t="s">
        <v>312</v>
      </c>
      <c r="G202" s="194" t="s">
        <v>269</v>
      </c>
      <c r="H202" s="195">
        <v>2</v>
      </c>
      <c r="I202" s="7">
        <v>0</v>
      </c>
      <c r="J202" s="8">
        <f>ROUND(I202*H202,2)</f>
        <v>0</v>
      </c>
      <c r="K202" s="6" t="s">
        <v>135</v>
      </c>
      <c r="L202" s="5"/>
      <c r="M202" s="9" t="s">
        <v>3</v>
      </c>
      <c r="N202" s="184" t="s">
        <v>43</v>
      </c>
      <c r="P202" s="185">
        <f>O202*H202</f>
        <v>0</v>
      </c>
      <c r="Q202" s="185">
        <v>4.9300000000000004E-3</v>
      </c>
      <c r="R202" s="185">
        <f>Q202*H202</f>
        <v>9.8600000000000007E-3</v>
      </c>
      <c r="S202" s="185">
        <v>0</v>
      </c>
      <c r="T202" s="186">
        <f>S202*H202</f>
        <v>0</v>
      </c>
      <c r="AR202" s="187" t="s">
        <v>233</v>
      </c>
      <c r="AT202" s="187" t="s">
        <v>131</v>
      </c>
      <c r="AU202" s="187" t="s">
        <v>82</v>
      </c>
      <c r="AY202" s="110" t="s">
        <v>128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10" t="s">
        <v>80</v>
      </c>
      <c r="BK202" s="188">
        <f>ROUND(I202*H202,2)</f>
        <v>0</v>
      </c>
      <c r="BL202" s="110" t="s">
        <v>233</v>
      </c>
      <c r="BM202" s="187" t="s">
        <v>313</v>
      </c>
    </row>
    <row r="203" spans="2:65" s="10" customFormat="1" ht="19.5" x14ac:dyDescent="0.2">
      <c r="B203" s="5"/>
      <c r="C203" s="196"/>
      <c r="D203" s="197" t="s">
        <v>138</v>
      </c>
      <c r="E203" s="196"/>
      <c r="F203" s="198" t="s">
        <v>314</v>
      </c>
      <c r="G203" s="196"/>
      <c r="H203" s="196"/>
      <c r="L203" s="5"/>
      <c r="M203" s="189"/>
      <c r="T203" s="190"/>
      <c r="AT203" s="110" t="s">
        <v>138</v>
      </c>
      <c r="AU203" s="110" t="s">
        <v>82</v>
      </c>
    </row>
    <row r="204" spans="2:65" s="10" customFormat="1" x14ac:dyDescent="0.2">
      <c r="B204" s="5"/>
      <c r="C204" s="196"/>
      <c r="D204" s="216" t="s">
        <v>140</v>
      </c>
      <c r="E204" s="196"/>
      <c r="F204" s="217" t="s">
        <v>315</v>
      </c>
      <c r="G204" s="196"/>
      <c r="H204" s="196"/>
      <c r="L204" s="5"/>
      <c r="M204" s="189"/>
      <c r="T204" s="190"/>
      <c r="AT204" s="110" t="s">
        <v>140</v>
      </c>
      <c r="AU204" s="110" t="s">
        <v>82</v>
      </c>
    </row>
    <row r="205" spans="2:65" s="10" customFormat="1" ht="21.75" customHeight="1" x14ac:dyDescent="0.2">
      <c r="B205" s="5"/>
      <c r="C205" s="191" t="s">
        <v>316</v>
      </c>
      <c r="D205" s="191" t="s">
        <v>131</v>
      </c>
      <c r="E205" s="192" t="s">
        <v>317</v>
      </c>
      <c r="F205" s="193" t="s">
        <v>318</v>
      </c>
      <c r="G205" s="194" t="s">
        <v>269</v>
      </c>
      <c r="H205" s="195">
        <v>4</v>
      </c>
      <c r="I205" s="7">
        <v>0</v>
      </c>
      <c r="J205" s="8">
        <f>ROUND(I205*H205,2)</f>
        <v>0</v>
      </c>
      <c r="K205" s="6" t="s">
        <v>135</v>
      </c>
      <c r="L205" s="5"/>
      <c r="M205" s="9" t="s">
        <v>3</v>
      </c>
      <c r="N205" s="184" t="s">
        <v>43</v>
      </c>
      <c r="P205" s="185">
        <f>O205*H205</f>
        <v>0</v>
      </c>
      <c r="Q205" s="185">
        <v>9.0000000000000006E-5</v>
      </c>
      <c r="R205" s="185">
        <f>Q205*H205</f>
        <v>3.6000000000000002E-4</v>
      </c>
      <c r="S205" s="185">
        <v>0</v>
      </c>
      <c r="T205" s="186">
        <f>S205*H205</f>
        <v>0</v>
      </c>
      <c r="AR205" s="187" t="s">
        <v>233</v>
      </c>
      <c r="AT205" s="187" t="s">
        <v>131</v>
      </c>
      <c r="AU205" s="187" t="s">
        <v>82</v>
      </c>
      <c r="AY205" s="110" t="s">
        <v>128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10" t="s">
        <v>80</v>
      </c>
      <c r="BK205" s="188">
        <f>ROUND(I205*H205,2)</f>
        <v>0</v>
      </c>
      <c r="BL205" s="110" t="s">
        <v>233</v>
      </c>
      <c r="BM205" s="187" t="s">
        <v>319</v>
      </c>
    </row>
    <row r="206" spans="2:65" s="10" customFormat="1" ht="19.5" x14ac:dyDescent="0.2">
      <c r="B206" s="5"/>
      <c r="C206" s="196"/>
      <c r="D206" s="197" t="s">
        <v>138</v>
      </c>
      <c r="E206" s="196"/>
      <c r="F206" s="198" t="s">
        <v>320</v>
      </c>
      <c r="G206" s="196"/>
      <c r="H206" s="196"/>
      <c r="L206" s="5"/>
      <c r="M206" s="189"/>
      <c r="T206" s="190"/>
      <c r="AT206" s="110" t="s">
        <v>138</v>
      </c>
      <c r="AU206" s="110" t="s">
        <v>82</v>
      </c>
    </row>
    <row r="207" spans="2:65" s="10" customFormat="1" x14ac:dyDescent="0.2">
      <c r="B207" s="5"/>
      <c r="C207" s="196"/>
      <c r="D207" s="216" t="s">
        <v>140</v>
      </c>
      <c r="E207" s="196"/>
      <c r="F207" s="217" t="s">
        <v>321</v>
      </c>
      <c r="G207" s="196"/>
      <c r="H207" s="196"/>
      <c r="L207" s="5"/>
      <c r="M207" s="189"/>
      <c r="T207" s="190"/>
      <c r="AT207" s="110" t="s">
        <v>140</v>
      </c>
      <c r="AU207" s="110" t="s">
        <v>82</v>
      </c>
    </row>
    <row r="208" spans="2:65" s="10" customFormat="1" ht="16.5" customHeight="1" x14ac:dyDescent="0.2">
      <c r="B208" s="5"/>
      <c r="C208" s="233" t="s">
        <v>322</v>
      </c>
      <c r="D208" s="233" t="s">
        <v>323</v>
      </c>
      <c r="E208" s="234" t="s">
        <v>324</v>
      </c>
      <c r="F208" s="235" t="s">
        <v>325</v>
      </c>
      <c r="G208" s="236" t="s">
        <v>232</v>
      </c>
      <c r="H208" s="237">
        <v>4</v>
      </c>
      <c r="I208" s="15">
        <v>0</v>
      </c>
      <c r="J208" s="16">
        <f>ROUND(I208*H208,2)</f>
        <v>0</v>
      </c>
      <c r="K208" s="14" t="s">
        <v>135</v>
      </c>
      <c r="L208" s="211"/>
      <c r="M208" s="17" t="s">
        <v>3</v>
      </c>
      <c r="N208" s="212" t="s">
        <v>43</v>
      </c>
      <c r="P208" s="185">
        <f>O208*H208</f>
        <v>0</v>
      </c>
      <c r="Q208" s="185">
        <v>1.4999999999999999E-4</v>
      </c>
      <c r="R208" s="185">
        <f>Q208*H208</f>
        <v>5.9999999999999995E-4</v>
      </c>
      <c r="S208" s="185">
        <v>0</v>
      </c>
      <c r="T208" s="186">
        <f>S208*H208</f>
        <v>0</v>
      </c>
      <c r="AR208" s="187" t="s">
        <v>326</v>
      </c>
      <c r="AT208" s="187" t="s">
        <v>323</v>
      </c>
      <c r="AU208" s="187" t="s">
        <v>82</v>
      </c>
      <c r="AY208" s="110" t="s">
        <v>128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10" t="s">
        <v>80</v>
      </c>
      <c r="BK208" s="188">
        <f>ROUND(I208*H208,2)</f>
        <v>0</v>
      </c>
      <c r="BL208" s="110" t="s">
        <v>233</v>
      </c>
      <c r="BM208" s="187" t="s">
        <v>327</v>
      </c>
    </row>
    <row r="209" spans="2:65" s="10" customFormat="1" x14ac:dyDescent="0.2">
      <c r="B209" s="5"/>
      <c r="C209" s="196"/>
      <c r="D209" s="197" t="s">
        <v>138</v>
      </c>
      <c r="E209" s="196"/>
      <c r="F209" s="198" t="s">
        <v>325</v>
      </c>
      <c r="G209" s="196"/>
      <c r="H209" s="196"/>
      <c r="L209" s="5"/>
      <c r="M209" s="189"/>
      <c r="T209" s="190"/>
      <c r="AT209" s="110" t="s">
        <v>138</v>
      </c>
      <c r="AU209" s="110" t="s">
        <v>82</v>
      </c>
    </row>
    <row r="210" spans="2:65" s="10" customFormat="1" ht="24.2" customHeight="1" x14ac:dyDescent="0.2">
      <c r="B210" s="5"/>
      <c r="C210" s="233" t="s">
        <v>328</v>
      </c>
      <c r="D210" s="233" t="s">
        <v>323</v>
      </c>
      <c r="E210" s="234" t="s">
        <v>329</v>
      </c>
      <c r="F210" s="235" t="s">
        <v>330</v>
      </c>
      <c r="G210" s="236" t="s">
        <v>232</v>
      </c>
      <c r="H210" s="237">
        <v>4</v>
      </c>
      <c r="I210" s="15">
        <v>0</v>
      </c>
      <c r="J210" s="16">
        <f>ROUND(I210*H210,2)</f>
        <v>0</v>
      </c>
      <c r="K210" s="14" t="s">
        <v>3</v>
      </c>
      <c r="L210" s="211"/>
      <c r="M210" s="17" t="s">
        <v>3</v>
      </c>
      <c r="N210" s="212" t="s">
        <v>43</v>
      </c>
      <c r="P210" s="185">
        <f>O210*H210</f>
        <v>0</v>
      </c>
      <c r="Q210" s="185">
        <v>1E-4</v>
      </c>
      <c r="R210" s="185">
        <f>Q210*H210</f>
        <v>4.0000000000000002E-4</v>
      </c>
      <c r="S210" s="185">
        <v>0</v>
      </c>
      <c r="T210" s="186">
        <f>S210*H210</f>
        <v>0</v>
      </c>
      <c r="AR210" s="187" t="s">
        <v>326</v>
      </c>
      <c r="AT210" s="187" t="s">
        <v>323</v>
      </c>
      <c r="AU210" s="187" t="s">
        <v>82</v>
      </c>
      <c r="AY210" s="110" t="s">
        <v>128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10" t="s">
        <v>80</v>
      </c>
      <c r="BK210" s="188">
        <f>ROUND(I210*H210,2)</f>
        <v>0</v>
      </c>
      <c r="BL210" s="110" t="s">
        <v>233</v>
      </c>
      <c r="BM210" s="187" t="s">
        <v>331</v>
      </c>
    </row>
    <row r="211" spans="2:65" s="10" customFormat="1" x14ac:dyDescent="0.2">
      <c r="B211" s="5"/>
      <c r="C211" s="196"/>
      <c r="D211" s="197" t="s">
        <v>138</v>
      </c>
      <c r="E211" s="196"/>
      <c r="F211" s="198" t="s">
        <v>330</v>
      </c>
      <c r="G211" s="196"/>
      <c r="H211" s="196"/>
      <c r="L211" s="5"/>
      <c r="M211" s="189"/>
      <c r="T211" s="190"/>
      <c r="AT211" s="110" t="s">
        <v>138</v>
      </c>
      <c r="AU211" s="110" t="s">
        <v>82</v>
      </c>
    </row>
    <row r="212" spans="2:65" s="10" customFormat="1" ht="24.2" customHeight="1" x14ac:dyDescent="0.2">
      <c r="B212" s="5"/>
      <c r="C212" s="191" t="s">
        <v>332</v>
      </c>
      <c r="D212" s="191" t="s">
        <v>131</v>
      </c>
      <c r="E212" s="192" t="s">
        <v>333</v>
      </c>
      <c r="F212" s="193" t="s">
        <v>334</v>
      </c>
      <c r="G212" s="194" t="s">
        <v>269</v>
      </c>
      <c r="H212" s="195">
        <v>2</v>
      </c>
      <c r="I212" s="7">
        <v>0</v>
      </c>
      <c r="J212" s="8">
        <f>ROUND(I212*H212,2)</f>
        <v>0</v>
      </c>
      <c r="K212" s="6" t="s">
        <v>135</v>
      </c>
      <c r="L212" s="5"/>
      <c r="M212" s="9" t="s">
        <v>3</v>
      </c>
      <c r="N212" s="184" t="s">
        <v>43</v>
      </c>
      <c r="P212" s="185">
        <f>O212*H212</f>
        <v>0</v>
      </c>
      <c r="Q212" s="185">
        <v>1.8E-3</v>
      </c>
      <c r="R212" s="185">
        <f>Q212*H212</f>
        <v>3.5999999999999999E-3</v>
      </c>
      <c r="S212" s="185">
        <v>0</v>
      </c>
      <c r="T212" s="186">
        <f>S212*H212</f>
        <v>0</v>
      </c>
      <c r="AR212" s="187" t="s">
        <v>233</v>
      </c>
      <c r="AT212" s="187" t="s">
        <v>131</v>
      </c>
      <c r="AU212" s="187" t="s">
        <v>82</v>
      </c>
      <c r="AY212" s="110" t="s">
        <v>128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10" t="s">
        <v>80</v>
      </c>
      <c r="BK212" s="188">
        <f>ROUND(I212*H212,2)</f>
        <v>0</v>
      </c>
      <c r="BL212" s="110" t="s">
        <v>233</v>
      </c>
      <c r="BM212" s="187" t="s">
        <v>335</v>
      </c>
    </row>
    <row r="213" spans="2:65" s="10" customFormat="1" ht="19.5" x14ac:dyDescent="0.2">
      <c r="B213" s="5"/>
      <c r="C213" s="196"/>
      <c r="D213" s="197" t="s">
        <v>138</v>
      </c>
      <c r="E213" s="196"/>
      <c r="F213" s="198" t="s">
        <v>336</v>
      </c>
      <c r="G213" s="196"/>
      <c r="H213" s="196"/>
      <c r="L213" s="5"/>
      <c r="M213" s="189"/>
      <c r="T213" s="190"/>
      <c r="AT213" s="110" t="s">
        <v>138</v>
      </c>
      <c r="AU213" s="110" t="s">
        <v>82</v>
      </c>
    </row>
    <row r="214" spans="2:65" s="10" customFormat="1" x14ac:dyDescent="0.2">
      <c r="B214" s="5"/>
      <c r="C214" s="196"/>
      <c r="D214" s="216" t="s">
        <v>140</v>
      </c>
      <c r="E214" s="196"/>
      <c r="F214" s="217" t="s">
        <v>337</v>
      </c>
      <c r="G214" s="196"/>
      <c r="H214" s="196"/>
      <c r="L214" s="5"/>
      <c r="M214" s="189"/>
      <c r="T214" s="190"/>
      <c r="AT214" s="110" t="s">
        <v>140</v>
      </c>
      <c r="AU214" s="110" t="s">
        <v>82</v>
      </c>
    </row>
    <row r="215" spans="2:65" s="10" customFormat="1" ht="21.75" customHeight="1" x14ac:dyDescent="0.2">
      <c r="B215" s="5"/>
      <c r="C215" s="191" t="s">
        <v>326</v>
      </c>
      <c r="D215" s="191" t="s">
        <v>131</v>
      </c>
      <c r="E215" s="192" t="s">
        <v>338</v>
      </c>
      <c r="F215" s="193" t="s">
        <v>339</v>
      </c>
      <c r="G215" s="194" t="s">
        <v>269</v>
      </c>
      <c r="H215" s="195">
        <v>1</v>
      </c>
      <c r="I215" s="7">
        <v>0</v>
      </c>
      <c r="J215" s="8">
        <f>ROUND(I215*H215,2)</f>
        <v>0</v>
      </c>
      <c r="K215" s="6" t="s">
        <v>135</v>
      </c>
      <c r="L215" s="5"/>
      <c r="M215" s="9" t="s">
        <v>3</v>
      </c>
      <c r="N215" s="184" t="s">
        <v>43</v>
      </c>
      <c r="P215" s="185">
        <f>O215*H215</f>
        <v>0</v>
      </c>
      <c r="Q215" s="185">
        <v>1.8E-3</v>
      </c>
      <c r="R215" s="185">
        <f>Q215*H215</f>
        <v>1.8E-3</v>
      </c>
      <c r="S215" s="185">
        <v>0</v>
      </c>
      <c r="T215" s="186">
        <f>S215*H215</f>
        <v>0</v>
      </c>
      <c r="AR215" s="187" t="s">
        <v>233</v>
      </c>
      <c r="AT215" s="187" t="s">
        <v>131</v>
      </c>
      <c r="AU215" s="187" t="s">
        <v>82</v>
      </c>
      <c r="AY215" s="110" t="s">
        <v>128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10" t="s">
        <v>80</v>
      </c>
      <c r="BK215" s="188">
        <f>ROUND(I215*H215,2)</f>
        <v>0</v>
      </c>
      <c r="BL215" s="110" t="s">
        <v>233</v>
      </c>
      <c r="BM215" s="187" t="s">
        <v>340</v>
      </c>
    </row>
    <row r="216" spans="2:65" s="10" customFormat="1" x14ac:dyDescent="0.2">
      <c r="B216" s="5"/>
      <c r="C216" s="196"/>
      <c r="D216" s="197" t="s">
        <v>138</v>
      </c>
      <c r="E216" s="196"/>
      <c r="F216" s="198" t="s">
        <v>341</v>
      </c>
      <c r="G216" s="196"/>
      <c r="H216" s="196"/>
      <c r="L216" s="5"/>
      <c r="M216" s="189"/>
      <c r="T216" s="190"/>
      <c r="AT216" s="110" t="s">
        <v>138</v>
      </c>
      <c r="AU216" s="110" t="s">
        <v>82</v>
      </c>
    </row>
    <row r="217" spans="2:65" s="10" customFormat="1" x14ac:dyDescent="0.2">
      <c r="B217" s="5"/>
      <c r="C217" s="196"/>
      <c r="D217" s="216" t="s">
        <v>140</v>
      </c>
      <c r="E217" s="196"/>
      <c r="F217" s="217" t="s">
        <v>342</v>
      </c>
      <c r="G217" s="196"/>
      <c r="H217" s="196"/>
      <c r="L217" s="5"/>
      <c r="M217" s="189"/>
      <c r="T217" s="190"/>
      <c r="AT217" s="110" t="s">
        <v>140</v>
      </c>
      <c r="AU217" s="110" t="s">
        <v>82</v>
      </c>
    </row>
    <row r="218" spans="2:65" s="10" customFormat="1" ht="24.2" customHeight="1" x14ac:dyDescent="0.2">
      <c r="B218" s="5"/>
      <c r="C218" s="191" t="s">
        <v>343</v>
      </c>
      <c r="D218" s="191" t="s">
        <v>131</v>
      </c>
      <c r="E218" s="192" t="s">
        <v>344</v>
      </c>
      <c r="F218" s="193" t="s">
        <v>345</v>
      </c>
      <c r="G218" s="194" t="s">
        <v>198</v>
      </c>
      <c r="H218" s="195">
        <v>3.9E-2</v>
      </c>
      <c r="I218" s="7">
        <v>0</v>
      </c>
      <c r="J218" s="8">
        <f>ROUND(I218*H218,2)</f>
        <v>0</v>
      </c>
      <c r="K218" s="6" t="s">
        <v>135</v>
      </c>
      <c r="L218" s="5"/>
      <c r="M218" s="9" t="s">
        <v>3</v>
      </c>
      <c r="N218" s="184" t="s">
        <v>43</v>
      </c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AR218" s="187" t="s">
        <v>233</v>
      </c>
      <c r="AT218" s="187" t="s">
        <v>131</v>
      </c>
      <c r="AU218" s="187" t="s">
        <v>82</v>
      </c>
      <c r="AY218" s="110" t="s">
        <v>128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10" t="s">
        <v>80</v>
      </c>
      <c r="BK218" s="188">
        <f>ROUND(I218*H218,2)</f>
        <v>0</v>
      </c>
      <c r="BL218" s="110" t="s">
        <v>233</v>
      </c>
      <c r="BM218" s="187" t="s">
        <v>346</v>
      </c>
    </row>
    <row r="219" spans="2:65" s="10" customFormat="1" ht="29.25" x14ac:dyDescent="0.2">
      <c r="B219" s="5"/>
      <c r="C219" s="196"/>
      <c r="D219" s="197" t="s">
        <v>138</v>
      </c>
      <c r="E219" s="196"/>
      <c r="F219" s="198" t="s">
        <v>347</v>
      </c>
      <c r="G219" s="196"/>
      <c r="H219" s="196"/>
      <c r="L219" s="5"/>
      <c r="M219" s="189"/>
      <c r="T219" s="190"/>
      <c r="AT219" s="110" t="s">
        <v>138</v>
      </c>
      <c r="AU219" s="110" t="s">
        <v>82</v>
      </c>
    </row>
    <row r="220" spans="2:65" s="10" customFormat="1" x14ac:dyDescent="0.2">
      <c r="B220" s="5"/>
      <c r="C220" s="196"/>
      <c r="D220" s="216" t="s">
        <v>140</v>
      </c>
      <c r="E220" s="196"/>
      <c r="F220" s="217" t="s">
        <v>348</v>
      </c>
      <c r="G220" s="196"/>
      <c r="H220" s="196"/>
      <c r="L220" s="5"/>
      <c r="M220" s="189"/>
      <c r="T220" s="190"/>
      <c r="AT220" s="110" t="s">
        <v>140</v>
      </c>
      <c r="AU220" s="110" t="s">
        <v>82</v>
      </c>
    </row>
    <row r="221" spans="2:65" s="4" customFormat="1" ht="22.7" customHeight="1" x14ac:dyDescent="0.2">
      <c r="B221" s="173"/>
      <c r="C221" s="229"/>
      <c r="D221" s="230" t="s">
        <v>71</v>
      </c>
      <c r="E221" s="231" t="s">
        <v>349</v>
      </c>
      <c r="F221" s="231" t="s">
        <v>350</v>
      </c>
      <c r="G221" s="229"/>
      <c r="H221" s="229"/>
      <c r="J221" s="183">
        <f>BK221</f>
        <v>0</v>
      </c>
      <c r="L221" s="173"/>
      <c r="M221" s="177"/>
      <c r="P221" s="178">
        <f>SUM(P222:P244)</f>
        <v>0</v>
      </c>
      <c r="R221" s="178">
        <f>SUM(R222:R244)</f>
        <v>0.11673898000000002</v>
      </c>
      <c r="T221" s="179">
        <f>SUM(T222:T244)</f>
        <v>6.0420000000000001E-2</v>
      </c>
      <c r="AR221" s="174" t="s">
        <v>82</v>
      </c>
      <c r="AT221" s="180" t="s">
        <v>71</v>
      </c>
      <c r="AU221" s="180" t="s">
        <v>80</v>
      </c>
      <c r="AY221" s="174" t="s">
        <v>128</v>
      </c>
      <c r="BK221" s="181">
        <f>SUM(BK222:BK244)</f>
        <v>0</v>
      </c>
    </row>
    <row r="222" spans="2:65" s="10" customFormat="1" ht="24.2" customHeight="1" x14ac:dyDescent="0.2">
      <c r="B222" s="5"/>
      <c r="C222" s="191" t="s">
        <v>351</v>
      </c>
      <c r="D222" s="191" t="s">
        <v>131</v>
      </c>
      <c r="E222" s="192" t="s">
        <v>352</v>
      </c>
      <c r="F222" s="193" t="s">
        <v>353</v>
      </c>
      <c r="G222" s="194" t="s">
        <v>134</v>
      </c>
      <c r="H222" s="195">
        <v>20.14</v>
      </c>
      <c r="I222" s="7">
        <v>0</v>
      </c>
      <c r="J222" s="8">
        <f>ROUND(I222*H222,2)</f>
        <v>0</v>
      </c>
      <c r="K222" s="6" t="s">
        <v>135</v>
      </c>
      <c r="L222" s="5"/>
      <c r="M222" s="9" t="s">
        <v>3</v>
      </c>
      <c r="N222" s="184" t="s">
        <v>43</v>
      </c>
      <c r="P222" s="185">
        <f>O222*H222</f>
        <v>0</v>
      </c>
      <c r="Q222" s="185">
        <v>0</v>
      </c>
      <c r="R222" s="185">
        <f>Q222*H222</f>
        <v>0</v>
      </c>
      <c r="S222" s="185">
        <v>3.0000000000000001E-3</v>
      </c>
      <c r="T222" s="186">
        <f>S222*H222</f>
        <v>6.0420000000000001E-2</v>
      </c>
      <c r="AR222" s="187" t="s">
        <v>233</v>
      </c>
      <c r="AT222" s="187" t="s">
        <v>131</v>
      </c>
      <c r="AU222" s="187" t="s">
        <v>82</v>
      </c>
      <c r="AY222" s="110" t="s">
        <v>128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10" t="s">
        <v>80</v>
      </c>
      <c r="BK222" s="188">
        <f>ROUND(I222*H222,2)</f>
        <v>0</v>
      </c>
      <c r="BL222" s="110" t="s">
        <v>233</v>
      </c>
      <c r="BM222" s="187" t="s">
        <v>354</v>
      </c>
    </row>
    <row r="223" spans="2:65" s="10" customFormat="1" x14ac:dyDescent="0.2">
      <c r="B223" s="5"/>
      <c r="C223" s="196"/>
      <c r="D223" s="197" t="s">
        <v>138</v>
      </c>
      <c r="E223" s="196"/>
      <c r="F223" s="198" t="s">
        <v>355</v>
      </c>
      <c r="G223" s="196"/>
      <c r="H223" s="196"/>
      <c r="L223" s="5"/>
      <c r="M223" s="189"/>
      <c r="T223" s="190"/>
      <c r="AT223" s="110" t="s">
        <v>138</v>
      </c>
      <c r="AU223" s="110" t="s">
        <v>82</v>
      </c>
    </row>
    <row r="224" spans="2:65" s="10" customFormat="1" x14ac:dyDescent="0.2">
      <c r="B224" s="5"/>
      <c r="C224" s="196"/>
      <c r="D224" s="216" t="s">
        <v>140</v>
      </c>
      <c r="E224" s="196"/>
      <c r="F224" s="217" t="s">
        <v>356</v>
      </c>
      <c r="G224" s="196"/>
      <c r="H224" s="196"/>
      <c r="L224" s="5"/>
      <c r="M224" s="189"/>
      <c r="T224" s="190"/>
      <c r="AT224" s="110" t="s">
        <v>140</v>
      </c>
      <c r="AU224" s="110" t="s">
        <v>82</v>
      </c>
    </row>
    <row r="225" spans="2:65" s="12" customFormat="1" x14ac:dyDescent="0.2">
      <c r="B225" s="203"/>
      <c r="C225" s="221"/>
      <c r="D225" s="197" t="s">
        <v>142</v>
      </c>
      <c r="E225" s="222" t="s">
        <v>3</v>
      </c>
      <c r="F225" s="223" t="s">
        <v>154</v>
      </c>
      <c r="G225" s="221"/>
      <c r="H225" s="224">
        <v>20.14</v>
      </c>
      <c r="L225" s="203"/>
      <c r="M225" s="205"/>
      <c r="T225" s="206"/>
      <c r="AT225" s="204" t="s">
        <v>142</v>
      </c>
      <c r="AU225" s="204" t="s">
        <v>82</v>
      </c>
      <c r="AV225" s="12" t="s">
        <v>82</v>
      </c>
      <c r="AW225" s="12" t="s">
        <v>33</v>
      </c>
      <c r="AX225" s="12" t="s">
        <v>80</v>
      </c>
      <c r="AY225" s="204" t="s">
        <v>128</v>
      </c>
    </row>
    <row r="226" spans="2:65" s="10" customFormat="1" ht="21.75" customHeight="1" x14ac:dyDescent="0.2">
      <c r="B226" s="5"/>
      <c r="C226" s="191" t="s">
        <v>357</v>
      </c>
      <c r="D226" s="191" t="s">
        <v>131</v>
      </c>
      <c r="E226" s="192" t="s">
        <v>358</v>
      </c>
      <c r="F226" s="193" t="s">
        <v>359</v>
      </c>
      <c r="G226" s="194" t="s">
        <v>134</v>
      </c>
      <c r="H226" s="195">
        <v>20.14</v>
      </c>
      <c r="I226" s="7">
        <v>0</v>
      </c>
      <c r="J226" s="8">
        <f>ROUND(I226*H226,2)</f>
        <v>0</v>
      </c>
      <c r="K226" s="6" t="s">
        <v>135</v>
      </c>
      <c r="L226" s="5"/>
      <c r="M226" s="9" t="s">
        <v>3</v>
      </c>
      <c r="N226" s="184" t="s">
        <v>43</v>
      </c>
      <c r="P226" s="185">
        <f>O226*H226</f>
        <v>0</v>
      </c>
      <c r="Q226" s="185">
        <v>6.9999999999999999E-4</v>
      </c>
      <c r="R226" s="185">
        <f>Q226*H226</f>
        <v>1.4097999999999999E-2</v>
      </c>
      <c r="S226" s="185">
        <v>0</v>
      </c>
      <c r="T226" s="186">
        <f>S226*H226</f>
        <v>0</v>
      </c>
      <c r="AR226" s="187" t="s">
        <v>233</v>
      </c>
      <c r="AT226" s="187" t="s">
        <v>131</v>
      </c>
      <c r="AU226" s="187" t="s">
        <v>82</v>
      </c>
      <c r="AY226" s="110" t="s">
        <v>128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10" t="s">
        <v>80</v>
      </c>
      <c r="BK226" s="188">
        <f>ROUND(I226*H226,2)</f>
        <v>0</v>
      </c>
      <c r="BL226" s="110" t="s">
        <v>233</v>
      </c>
      <c r="BM226" s="187" t="s">
        <v>360</v>
      </c>
    </row>
    <row r="227" spans="2:65" s="10" customFormat="1" ht="19.5" x14ac:dyDescent="0.2">
      <c r="B227" s="5"/>
      <c r="C227" s="196"/>
      <c r="D227" s="197" t="s">
        <v>138</v>
      </c>
      <c r="E227" s="196"/>
      <c r="F227" s="198" t="s">
        <v>361</v>
      </c>
      <c r="G227" s="196"/>
      <c r="H227" s="196"/>
      <c r="L227" s="5"/>
      <c r="M227" s="189"/>
      <c r="T227" s="190"/>
      <c r="AT227" s="110" t="s">
        <v>138</v>
      </c>
      <c r="AU227" s="110" t="s">
        <v>82</v>
      </c>
    </row>
    <row r="228" spans="2:65" s="10" customFormat="1" x14ac:dyDescent="0.2">
      <c r="B228" s="5"/>
      <c r="C228" s="196"/>
      <c r="D228" s="216" t="s">
        <v>140</v>
      </c>
      <c r="E228" s="196"/>
      <c r="F228" s="217" t="s">
        <v>362</v>
      </c>
      <c r="G228" s="196"/>
      <c r="H228" s="196"/>
      <c r="L228" s="5"/>
      <c r="M228" s="189"/>
      <c r="T228" s="190"/>
      <c r="AT228" s="110" t="s">
        <v>140</v>
      </c>
      <c r="AU228" s="110" t="s">
        <v>82</v>
      </c>
    </row>
    <row r="229" spans="2:65" s="11" customFormat="1" x14ac:dyDescent="0.2">
      <c r="B229" s="199"/>
      <c r="C229" s="218"/>
      <c r="D229" s="197" t="s">
        <v>142</v>
      </c>
      <c r="E229" s="219" t="s">
        <v>3</v>
      </c>
      <c r="F229" s="220" t="s">
        <v>153</v>
      </c>
      <c r="G229" s="218"/>
      <c r="H229" s="219" t="s">
        <v>3</v>
      </c>
      <c r="L229" s="199"/>
      <c r="M229" s="201"/>
      <c r="T229" s="202"/>
      <c r="AT229" s="200" t="s">
        <v>142</v>
      </c>
      <c r="AU229" s="200" t="s">
        <v>82</v>
      </c>
      <c r="AV229" s="11" t="s">
        <v>80</v>
      </c>
      <c r="AW229" s="11" t="s">
        <v>33</v>
      </c>
      <c r="AX229" s="11" t="s">
        <v>72</v>
      </c>
      <c r="AY229" s="200" t="s">
        <v>128</v>
      </c>
    </row>
    <row r="230" spans="2:65" s="12" customFormat="1" x14ac:dyDescent="0.2">
      <c r="B230" s="203"/>
      <c r="C230" s="221"/>
      <c r="D230" s="197" t="s">
        <v>142</v>
      </c>
      <c r="E230" s="222" t="s">
        <v>3</v>
      </c>
      <c r="F230" s="223" t="s">
        <v>154</v>
      </c>
      <c r="G230" s="221"/>
      <c r="H230" s="224">
        <v>20.14</v>
      </c>
      <c r="L230" s="203"/>
      <c r="M230" s="205"/>
      <c r="T230" s="206"/>
      <c r="AT230" s="204" t="s">
        <v>142</v>
      </c>
      <c r="AU230" s="204" t="s">
        <v>82</v>
      </c>
      <c r="AV230" s="12" t="s">
        <v>82</v>
      </c>
      <c r="AW230" s="12" t="s">
        <v>33</v>
      </c>
      <c r="AX230" s="12" t="s">
        <v>80</v>
      </c>
      <c r="AY230" s="204" t="s">
        <v>128</v>
      </c>
    </row>
    <row r="231" spans="2:65" s="10" customFormat="1" ht="44.25" customHeight="1" x14ac:dyDescent="0.2">
      <c r="B231" s="5"/>
      <c r="C231" s="233" t="s">
        <v>363</v>
      </c>
      <c r="D231" s="233" t="s">
        <v>323</v>
      </c>
      <c r="E231" s="234" t="s">
        <v>364</v>
      </c>
      <c r="F231" s="235" t="s">
        <v>365</v>
      </c>
      <c r="G231" s="236" t="s">
        <v>134</v>
      </c>
      <c r="H231" s="237">
        <v>22.154</v>
      </c>
      <c r="I231" s="15">
        <v>0</v>
      </c>
      <c r="J231" s="16">
        <f>ROUND(I231*H231,2)</f>
        <v>0</v>
      </c>
      <c r="K231" s="14" t="s">
        <v>135</v>
      </c>
      <c r="L231" s="211"/>
      <c r="M231" s="17" t="s">
        <v>3</v>
      </c>
      <c r="N231" s="212" t="s">
        <v>43</v>
      </c>
      <c r="P231" s="185">
        <f>O231*H231</f>
        <v>0</v>
      </c>
      <c r="Q231" s="185">
        <v>4.2900000000000004E-3</v>
      </c>
      <c r="R231" s="185">
        <f>Q231*H231</f>
        <v>9.5040660000000013E-2</v>
      </c>
      <c r="S231" s="185">
        <v>0</v>
      </c>
      <c r="T231" s="186">
        <f>S231*H231</f>
        <v>0</v>
      </c>
      <c r="AR231" s="187" t="s">
        <v>326</v>
      </c>
      <c r="AT231" s="187" t="s">
        <v>323</v>
      </c>
      <c r="AU231" s="187" t="s">
        <v>82</v>
      </c>
      <c r="AY231" s="110" t="s">
        <v>128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10" t="s">
        <v>80</v>
      </c>
      <c r="BK231" s="188">
        <f>ROUND(I231*H231,2)</f>
        <v>0</v>
      </c>
      <c r="BL231" s="110" t="s">
        <v>233</v>
      </c>
      <c r="BM231" s="187" t="s">
        <v>366</v>
      </c>
    </row>
    <row r="232" spans="2:65" s="10" customFormat="1" ht="29.25" x14ac:dyDescent="0.2">
      <c r="B232" s="5"/>
      <c r="C232" s="196"/>
      <c r="D232" s="197" t="s">
        <v>138</v>
      </c>
      <c r="E232" s="196"/>
      <c r="F232" s="198" t="s">
        <v>365</v>
      </c>
      <c r="G232" s="196"/>
      <c r="H232" s="196"/>
      <c r="L232" s="5"/>
      <c r="M232" s="189"/>
      <c r="T232" s="190"/>
      <c r="AT232" s="110" t="s">
        <v>138</v>
      </c>
      <c r="AU232" s="110" t="s">
        <v>82</v>
      </c>
    </row>
    <row r="233" spans="2:65" s="12" customFormat="1" x14ac:dyDescent="0.2">
      <c r="B233" s="203"/>
      <c r="C233" s="221"/>
      <c r="D233" s="197" t="s">
        <v>142</v>
      </c>
      <c r="E233" s="221"/>
      <c r="F233" s="223" t="s">
        <v>367</v>
      </c>
      <c r="G233" s="221"/>
      <c r="H233" s="224">
        <v>22.154</v>
      </c>
      <c r="L233" s="203"/>
      <c r="M233" s="205"/>
      <c r="T233" s="206"/>
      <c r="AT233" s="204" t="s">
        <v>142</v>
      </c>
      <c r="AU233" s="204" t="s">
        <v>82</v>
      </c>
      <c r="AV233" s="12" t="s">
        <v>82</v>
      </c>
      <c r="AW233" s="12" t="s">
        <v>4</v>
      </c>
      <c r="AX233" s="12" t="s">
        <v>80</v>
      </c>
      <c r="AY233" s="204" t="s">
        <v>128</v>
      </c>
    </row>
    <row r="234" spans="2:65" s="10" customFormat="1" ht="16.5" customHeight="1" x14ac:dyDescent="0.2">
      <c r="B234" s="5"/>
      <c r="C234" s="191" t="s">
        <v>368</v>
      </c>
      <c r="D234" s="191" t="s">
        <v>131</v>
      </c>
      <c r="E234" s="192" t="s">
        <v>369</v>
      </c>
      <c r="F234" s="193" t="s">
        <v>370</v>
      </c>
      <c r="G234" s="194" t="s">
        <v>183</v>
      </c>
      <c r="H234" s="195">
        <v>18.2</v>
      </c>
      <c r="I234" s="7">
        <v>0</v>
      </c>
      <c r="J234" s="8">
        <f>ROUND(I234*H234,2)</f>
        <v>0</v>
      </c>
      <c r="K234" s="6" t="s">
        <v>135</v>
      </c>
      <c r="L234" s="5"/>
      <c r="M234" s="9" t="s">
        <v>3</v>
      </c>
      <c r="N234" s="184" t="s">
        <v>43</v>
      </c>
      <c r="P234" s="185">
        <f>O234*H234</f>
        <v>0</v>
      </c>
      <c r="Q234" s="185">
        <v>3.0000000000000001E-5</v>
      </c>
      <c r="R234" s="185">
        <f>Q234*H234</f>
        <v>5.4600000000000004E-4</v>
      </c>
      <c r="S234" s="185">
        <v>0</v>
      </c>
      <c r="T234" s="186">
        <f>S234*H234</f>
        <v>0</v>
      </c>
      <c r="AR234" s="187" t="s">
        <v>233</v>
      </c>
      <c r="AT234" s="187" t="s">
        <v>131</v>
      </c>
      <c r="AU234" s="187" t="s">
        <v>82</v>
      </c>
      <c r="AY234" s="110" t="s">
        <v>128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10" t="s">
        <v>80</v>
      </c>
      <c r="BK234" s="188">
        <f>ROUND(I234*H234,2)</f>
        <v>0</v>
      </c>
      <c r="BL234" s="110" t="s">
        <v>233</v>
      </c>
      <c r="BM234" s="187" t="s">
        <v>371</v>
      </c>
    </row>
    <row r="235" spans="2:65" s="10" customFormat="1" x14ac:dyDescent="0.2">
      <c r="B235" s="5"/>
      <c r="C235" s="196"/>
      <c r="D235" s="197" t="s">
        <v>138</v>
      </c>
      <c r="E235" s="196"/>
      <c r="F235" s="198" t="s">
        <v>372</v>
      </c>
      <c r="G235" s="196"/>
      <c r="H235" s="196"/>
      <c r="L235" s="5"/>
      <c r="M235" s="189"/>
      <c r="T235" s="190"/>
      <c r="AT235" s="110" t="s">
        <v>138</v>
      </c>
      <c r="AU235" s="110" t="s">
        <v>82</v>
      </c>
    </row>
    <row r="236" spans="2:65" s="10" customFormat="1" x14ac:dyDescent="0.2">
      <c r="B236" s="5"/>
      <c r="C236" s="196"/>
      <c r="D236" s="216" t="s">
        <v>140</v>
      </c>
      <c r="E236" s="196"/>
      <c r="F236" s="217" t="s">
        <v>373</v>
      </c>
      <c r="G236" s="196"/>
      <c r="H236" s="196"/>
      <c r="L236" s="5"/>
      <c r="M236" s="189"/>
      <c r="T236" s="190"/>
      <c r="AT236" s="110" t="s">
        <v>140</v>
      </c>
      <c r="AU236" s="110" t="s">
        <v>82</v>
      </c>
    </row>
    <row r="237" spans="2:65" s="11" customFormat="1" x14ac:dyDescent="0.2">
      <c r="B237" s="199"/>
      <c r="C237" s="218"/>
      <c r="D237" s="197" t="s">
        <v>142</v>
      </c>
      <c r="E237" s="219" t="s">
        <v>3</v>
      </c>
      <c r="F237" s="220" t="s">
        <v>153</v>
      </c>
      <c r="G237" s="218"/>
      <c r="H237" s="219" t="s">
        <v>3</v>
      </c>
      <c r="L237" s="199"/>
      <c r="M237" s="201"/>
      <c r="T237" s="202"/>
      <c r="AT237" s="200" t="s">
        <v>142</v>
      </c>
      <c r="AU237" s="200" t="s">
        <v>82</v>
      </c>
      <c r="AV237" s="11" t="s">
        <v>80</v>
      </c>
      <c r="AW237" s="11" t="s">
        <v>33</v>
      </c>
      <c r="AX237" s="11" t="s">
        <v>72</v>
      </c>
      <c r="AY237" s="200" t="s">
        <v>128</v>
      </c>
    </row>
    <row r="238" spans="2:65" s="12" customFormat="1" x14ac:dyDescent="0.2">
      <c r="B238" s="203"/>
      <c r="C238" s="221"/>
      <c r="D238" s="197" t="s">
        <v>142</v>
      </c>
      <c r="E238" s="222" t="s">
        <v>3</v>
      </c>
      <c r="F238" s="223" t="s">
        <v>374</v>
      </c>
      <c r="G238" s="221"/>
      <c r="H238" s="224">
        <v>18.2</v>
      </c>
      <c r="L238" s="203"/>
      <c r="M238" s="205"/>
      <c r="T238" s="206"/>
      <c r="AT238" s="204" t="s">
        <v>142</v>
      </c>
      <c r="AU238" s="204" t="s">
        <v>82</v>
      </c>
      <c r="AV238" s="12" t="s">
        <v>82</v>
      </c>
      <c r="AW238" s="12" t="s">
        <v>33</v>
      </c>
      <c r="AX238" s="12" t="s">
        <v>80</v>
      </c>
      <c r="AY238" s="204" t="s">
        <v>128</v>
      </c>
    </row>
    <row r="239" spans="2:65" s="10" customFormat="1" ht="16.5" customHeight="1" x14ac:dyDescent="0.2">
      <c r="B239" s="5"/>
      <c r="C239" s="233" t="s">
        <v>375</v>
      </c>
      <c r="D239" s="233" t="s">
        <v>323</v>
      </c>
      <c r="E239" s="234" t="s">
        <v>376</v>
      </c>
      <c r="F239" s="235" t="s">
        <v>377</v>
      </c>
      <c r="G239" s="236" t="s">
        <v>183</v>
      </c>
      <c r="H239" s="237">
        <v>18.564</v>
      </c>
      <c r="I239" s="15">
        <v>0</v>
      </c>
      <c r="J239" s="16">
        <f>ROUND(I239*H239,2)</f>
        <v>0</v>
      </c>
      <c r="K239" s="14" t="s">
        <v>135</v>
      </c>
      <c r="L239" s="211"/>
      <c r="M239" s="17" t="s">
        <v>3</v>
      </c>
      <c r="N239" s="212" t="s">
        <v>43</v>
      </c>
      <c r="P239" s="185">
        <f>O239*H239</f>
        <v>0</v>
      </c>
      <c r="Q239" s="185">
        <v>3.8000000000000002E-4</v>
      </c>
      <c r="R239" s="185">
        <f>Q239*H239</f>
        <v>7.0543200000000002E-3</v>
      </c>
      <c r="S239" s="185">
        <v>0</v>
      </c>
      <c r="T239" s="186">
        <f>S239*H239</f>
        <v>0</v>
      </c>
      <c r="AR239" s="187" t="s">
        <v>326</v>
      </c>
      <c r="AT239" s="187" t="s">
        <v>323</v>
      </c>
      <c r="AU239" s="187" t="s">
        <v>82</v>
      </c>
      <c r="AY239" s="110" t="s">
        <v>128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10" t="s">
        <v>80</v>
      </c>
      <c r="BK239" s="188">
        <f>ROUND(I239*H239,2)</f>
        <v>0</v>
      </c>
      <c r="BL239" s="110" t="s">
        <v>233</v>
      </c>
      <c r="BM239" s="187" t="s">
        <v>378</v>
      </c>
    </row>
    <row r="240" spans="2:65" s="10" customFormat="1" x14ac:dyDescent="0.2">
      <c r="B240" s="5"/>
      <c r="C240" s="196"/>
      <c r="D240" s="197" t="s">
        <v>138</v>
      </c>
      <c r="E240" s="196"/>
      <c r="F240" s="198" t="s">
        <v>377</v>
      </c>
      <c r="G240" s="196"/>
      <c r="H240" s="196"/>
      <c r="L240" s="5"/>
      <c r="M240" s="189"/>
      <c r="T240" s="190"/>
      <c r="AT240" s="110" t="s">
        <v>138</v>
      </c>
      <c r="AU240" s="110" t="s">
        <v>82</v>
      </c>
    </row>
    <row r="241" spans="2:65" s="12" customFormat="1" x14ac:dyDescent="0.2">
      <c r="B241" s="203"/>
      <c r="C241" s="221"/>
      <c r="D241" s="197" t="s">
        <v>142</v>
      </c>
      <c r="E241" s="221"/>
      <c r="F241" s="223" t="s">
        <v>379</v>
      </c>
      <c r="G241" s="221"/>
      <c r="H241" s="224">
        <v>18.564</v>
      </c>
      <c r="L241" s="203"/>
      <c r="M241" s="205"/>
      <c r="T241" s="206"/>
      <c r="AT241" s="204" t="s">
        <v>142</v>
      </c>
      <c r="AU241" s="204" t="s">
        <v>82</v>
      </c>
      <c r="AV241" s="12" t="s">
        <v>82</v>
      </c>
      <c r="AW241" s="12" t="s">
        <v>4</v>
      </c>
      <c r="AX241" s="12" t="s">
        <v>80</v>
      </c>
      <c r="AY241" s="204" t="s">
        <v>128</v>
      </c>
    </row>
    <row r="242" spans="2:65" s="10" customFormat="1" ht="24.2" customHeight="1" x14ac:dyDescent="0.2">
      <c r="B242" s="5"/>
      <c r="C242" s="191" t="s">
        <v>380</v>
      </c>
      <c r="D242" s="191" t="s">
        <v>131</v>
      </c>
      <c r="E242" s="192" t="s">
        <v>381</v>
      </c>
      <c r="F242" s="193" t="s">
        <v>382</v>
      </c>
      <c r="G242" s="194" t="s">
        <v>198</v>
      </c>
      <c r="H242" s="195">
        <v>0.11700000000000001</v>
      </c>
      <c r="I242" s="7">
        <v>0</v>
      </c>
      <c r="J242" s="8">
        <f>ROUND(I242*H242,2)</f>
        <v>0</v>
      </c>
      <c r="K242" s="6" t="s">
        <v>135</v>
      </c>
      <c r="L242" s="5"/>
      <c r="M242" s="9" t="s">
        <v>3</v>
      </c>
      <c r="N242" s="184" t="s">
        <v>43</v>
      </c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AR242" s="187" t="s">
        <v>233</v>
      </c>
      <c r="AT242" s="187" t="s">
        <v>131</v>
      </c>
      <c r="AU242" s="187" t="s">
        <v>82</v>
      </c>
      <c r="AY242" s="110" t="s">
        <v>128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110" t="s">
        <v>80</v>
      </c>
      <c r="BK242" s="188">
        <f>ROUND(I242*H242,2)</f>
        <v>0</v>
      </c>
      <c r="BL242" s="110" t="s">
        <v>233</v>
      </c>
      <c r="BM242" s="187" t="s">
        <v>383</v>
      </c>
    </row>
    <row r="243" spans="2:65" s="10" customFormat="1" ht="29.25" x14ac:dyDescent="0.2">
      <c r="B243" s="5"/>
      <c r="C243" s="196"/>
      <c r="D243" s="197" t="s">
        <v>138</v>
      </c>
      <c r="E243" s="196"/>
      <c r="F243" s="198" t="s">
        <v>384</v>
      </c>
      <c r="G243" s="196"/>
      <c r="H243" s="196"/>
      <c r="L243" s="5"/>
      <c r="M243" s="189"/>
      <c r="T243" s="190"/>
      <c r="AT243" s="110" t="s">
        <v>138</v>
      </c>
      <c r="AU243" s="110" t="s">
        <v>82</v>
      </c>
    </row>
    <row r="244" spans="2:65" s="10" customFormat="1" x14ac:dyDescent="0.2">
      <c r="B244" s="5"/>
      <c r="C244" s="196"/>
      <c r="D244" s="216" t="s">
        <v>140</v>
      </c>
      <c r="E244" s="196"/>
      <c r="F244" s="217" t="s">
        <v>385</v>
      </c>
      <c r="G244" s="196"/>
      <c r="H244" s="196"/>
      <c r="L244" s="5"/>
      <c r="M244" s="189"/>
      <c r="T244" s="190"/>
      <c r="AT244" s="110" t="s">
        <v>140</v>
      </c>
      <c r="AU244" s="110" t="s">
        <v>82</v>
      </c>
    </row>
    <row r="245" spans="2:65" s="4" customFormat="1" ht="22.7" customHeight="1" x14ac:dyDescent="0.2">
      <c r="B245" s="173"/>
      <c r="C245" s="229"/>
      <c r="D245" s="230" t="s">
        <v>71</v>
      </c>
      <c r="E245" s="231" t="s">
        <v>386</v>
      </c>
      <c r="F245" s="231" t="s">
        <v>387</v>
      </c>
      <c r="G245" s="229"/>
      <c r="H245" s="229"/>
      <c r="J245" s="183">
        <f>BK245</f>
        <v>0</v>
      </c>
      <c r="L245" s="173"/>
      <c r="M245" s="177"/>
      <c r="P245" s="178">
        <f>SUM(P246:P276)</f>
        <v>0</v>
      </c>
      <c r="R245" s="178">
        <f>SUM(R246:R276)</f>
        <v>0.14856</v>
      </c>
      <c r="T245" s="179">
        <f>SUM(T246:T276)</f>
        <v>0</v>
      </c>
      <c r="AR245" s="174" t="s">
        <v>82</v>
      </c>
      <c r="AT245" s="180" t="s">
        <v>71</v>
      </c>
      <c r="AU245" s="180" t="s">
        <v>80</v>
      </c>
      <c r="AY245" s="174" t="s">
        <v>128</v>
      </c>
      <c r="BK245" s="181">
        <f>SUM(BK246:BK276)</f>
        <v>0</v>
      </c>
    </row>
    <row r="246" spans="2:65" s="10" customFormat="1" ht="16.5" customHeight="1" x14ac:dyDescent="0.2">
      <c r="B246" s="5"/>
      <c r="C246" s="191" t="s">
        <v>388</v>
      </c>
      <c r="D246" s="191" t="s">
        <v>131</v>
      </c>
      <c r="E246" s="192" t="s">
        <v>389</v>
      </c>
      <c r="F246" s="193" t="s">
        <v>390</v>
      </c>
      <c r="G246" s="194" t="s">
        <v>134</v>
      </c>
      <c r="H246" s="195">
        <v>6</v>
      </c>
      <c r="I246" s="7">
        <v>0</v>
      </c>
      <c r="J246" s="8">
        <f>ROUND(I246*H246,2)</f>
        <v>0</v>
      </c>
      <c r="K246" s="6" t="s">
        <v>135</v>
      </c>
      <c r="L246" s="5"/>
      <c r="M246" s="9" t="s">
        <v>3</v>
      </c>
      <c r="N246" s="184" t="s">
        <v>43</v>
      </c>
      <c r="P246" s="185">
        <f>O246*H246</f>
        <v>0</v>
      </c>
      <c r="Q246" s="185">
        <v>2.9999999999999997E-4</v>
      </c>
      <c r="R246" s="185">
        <f>Q246*H246</f>
        <v>1.8E-3</v>
      </c>
      <c r="S246" s="185">
        <v>0</v>
      </c>
      <c r="T246" s="186">
        <f>S246*H246</f>
        <v>0</v>
      </c>
      <c r="AR246" s="187" t="s">
        <v>233</v>
      </c>
      <c r="AT246" s="187" t="s">
        <v>131</v>
      </c>
      <c r="AU246" s="187" t="s">
        <v>82</v>
      </c>
      <c r="AY246" s="110" t="s">
        <v>128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10" t="s">
        <v>80</v>
      </c>
      <c r="BK246" s="188">
        <f>ROUND(I246*H246,2)</f>
        <v>0</v>
      </c>
      <c r="BL246" s="110" t="s">
        <v>233</v>
      </c>
      <c r="BM246" s="187" t="s">
        <v>391</v>
      </c>
    </row>
    <row r="247" spans="2:65" s="10" customFormat="1" ht="19.5" x14ac:dyDescent="0.2">
      <c r="B247" s="5"/>
      <c r="C247" s="196"/>
      <c r="D247" s="197" t="s">
        <v>138</v>
      </c>
      <c r="E247" s="196"/>
      <c r="F247" s="198" t="s">
        <v>392</v>
      </c>
      <c r="G247" s="196"/>
      <c r="H247" s="196"/>
      <c r="L247" s="5"/>
      <c r="M247" s="189"/>
      <c r="T247" s="190"/>
      <c r="AT247" s="110" t="s">
        <v>138</v>
      </c>
      <c r="AU247" s="110" t="s">
        <v>82</v>
      </c>
    </row>
    <row r="248" spans="2:65" s="10" customFormat="1" x14ac:dyDescent="0.2">
      <c r="B248" s="5"/>
      <c r="C248" s="196"/>
      <c r="D248" s="216" t="s">
        <v>140</v>
      </c>
      <c r="E248" s="196"/>
      <c r="F248" s="217" t="s">
        <v>393</v>
      </c>
      <c r="G248" s="196"/>
      <c r="H248" s="196"/>
      <c r="L248" s="5"/>
      <c r="M248" s="189"/>
      <c r="T248" s="190"/>
      <c r="AT248" s="110" t="s">
        <v>140</v>
      </c>
      <c r="AU248" s="110" t="s">
        <v>82</v>
      </c>
    </row>
    <row r="249" spans="2:65" s="10" customFormat="1" ht="16.5" customHeight="1" x14ac:dyDescent="0.2">
      <c r="B249" s="5"/>
      <c r="C249" s="191" t="s">
        <v>394</v>
      </c>
      <c r="D249" s="191" t="s">
        <v>131</v>
      </c>
      <c r="E249" s="192" t="s">
        <v>395</v>
      </c>
      <c r="F249" s="193" t="s">
        <v>396</v>
      </c>
      <c r="G249" s="194" t="s">
        <v>134</v>
      </c>
      <c r="H249" s="195">
        <v>6</v>
      </c>
      <c r="I249" s="7">
        <v>0</v>
      </c>
      <c r="J249" s="8">
        <f>ROUND(I249*H249,2)</f>
        <v>0</v>
      </c>
      <c r="K249" s="6" t="s">
        <v>135</v>
      </c>
      <c r="L249" s="5"/>
      <c r="M249" s="9" t="s">
        <v>3</v>
      </c>
      <c r="N249" s="184" t="s">
        <v>43</v>
      </c>
      <c r="P249" s="185">
        <f>O249*H249</f>
        <v>0</v>
      </c>
      <c r="Q249" s="185">
        <v>4.4999999999999997E-3</v>
      </c>
      <c r="R249" s="185">
        <f>Q249*H249</f>
        <v>2.6999999999999996E-2</v>
      </c>
      <c r="S249" s="185">
        <v>0</v>
      </c>
      <c r="T249" s="186">
        <f>S249*H249</f>
        <v>0</v>
      </c>
      <c r="AR249" s="187" t="s">
        <v>233</v>
      </c>
      <c r="AT249" s="187" t="s">
        <v>131</v>
      </c>
      <c r="AU249" s="187" t="s">
        <v>82</v>
      </c>
      <c r="AY249" s="110" t="s">
        <v>128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10" t="s">
        <v>80</v>
      </c>
      <c r="BK249" s="188">
        <f>ROUND(I249*H249,2)</f>
        <v>0</v>
      </c>
      <c r="BL249" s="110" t="s">
        <v>233</v>
      </c>
      <c r="BM249" s="187" t="s">
        <v>397</v>
      </c>
    </row>
    <row r="250" spans="2:65" s="10" customFormat="1" ht="19.5" x14ac:dyDescent="0.2">
      <c r="B250" s="5"/>
      <c r="C250" s="196"/>
      <c r="D250" s="197" t="s">
        <v>138</v>
      </c>
      <c r="E250" s="196"/>
      <c r="F250" s="198" t="s">
        <v>398</v>
      </c>
      <c r="G250" s="196"/>
      <c r="H250" s="196"/>
      <c r="L250" s="5"/>
      <c r="M250" s="189"/>
      <c r="T250" s="190"/>
      <c r="AT250" s="110" t="s">
        <v>138</v>
      </c>
      <c r="AU250" s="110" t="s">
        <v>82</v>
      </c>
    </row>
    <row r="251" spans="2:65" s="10" customFormat="1" x14ac:dyDescent="0.2">
      <c r="B251" s="5"/>
      <c r="C251" s="196"/>
      <c r="D251" s="216" t="s">
        <v>140</v>
      </c>
      <c r="E251" s="196"/>
      <c r="F251" s="217" t="s">
        <v>399</v>
      </c>
      <c r="G251" s="196"/>
      <c r="H251" s="196"/>
      <c r="L251" s="5"/>
      <c r="M251" s="189"/>
      <c r="T251" s="190"/>
      <c r="AT251" s="110" t="s">
        <v>140</v>
      </c>
      <c r="AU251" s="110" t="s">
        <v>82</v>
      </c>
    </row>
    <row r="252" spans="2:65" s="10" customFormat="1" ht="33" customHeight="1" x14ac:dyDescent="0.2">
      <c r="B252" s="5"/>
      <c r="C252" s="191" t="s">
        <v>400</v>
      </c>
      <c r="D252" s="191" t="s">
        <v>131</v>
      </c>
      <c r="E252" s="192" t="s">
        <v>401</v>
      </c>
      <c r="F252" s="193" t="s">
        <v>402</v>
      </c>
      <c r="G252" s="194" t="s">
        <v>134</v>
      </c>
      <c r="H252" s="195">
        <v>6</v>
      </c>
      <c r="I252" s="7">
        <v>0</v>
      </c>
      <c r="J252" s="8">
        <f>ROUND(I252*H252,2)</f>
        <v>0</v>
      </c>
      <c r="K252" s="6" t="s">
        <v>135</v>
      </c>
      <c r="L252" s="5"/>
      <c r="M252" s="9" t="s">
        <v>3</v>
      </c>
      <c r="N252" s="184" t="s">
        <v>43</v>
      </c>
      <c r="P252" s="185">
        <f>O252*H252</f>
        <v>0</v>
      </c>
      <c r="Q252" s="185">
        <v>5.3E-3</v>
      </c>
      <c r="R252" s="185">
        <f>Q252*H252</f>
        <v>3.1800000000000002E-2</v>
      </c>
      <c r="S252" s="185">
        <v>0</v>
      </c>
      <c r="T252" s="186">
        <f>S252*H252</f>
        <v>0</v>
      </c>
      <c r="AR252" s="187" t="s">
        <v>233</v>
      </c>
      <c r="AT252" s="187" t="s">
        <v>131</v>
      </c>
      <c r="AU252" s="187" t="s">
        <v>82</v>
      </c>
      <c r="AY252" s="110" t="s">
        <v>128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10" t="s">
        <v>80</v>
      </c>
      <c r="BK252" s="188">
        <f>ROUND(I252*H252,2)</f>
        <v>0</v>
      </c>
      <c r="BL252" s="110" t="s">
        <v>233</v>
      </c>
      <c r="BM252" s="187" t="s">
        <v>403</v>
      </c>
    </row>
    <row r="253" spans="2:65" s="10" customFormat="1" ht="19.5" x14ac:dyDescent="0.2">
      <c r="B253" s="5"/>
      <c r="C253" s="196"/>
      <c r="D253" s="197" t="s">
        <v>138</v>
      </c>
      <c r="E253" s="196"/>
      <c r="F253" s="198" t="s">
        <v>404</v>
      </c>
      <c r="G253" s="196"/>
      <c r="H253" s="196"/>
      <c r="L253" s="5"/>
      <c r="M253" s="189"/>
      <c r="T253" s="190"/>
      <c r="AT253" s="110" t="s">
        <v>138</v>
      </c>
      <c r="AU253" s="110" t="s">
        <v>82</v>
      </c>
    </row>
    <row r="254" spans="2:65" s="10" customFormat="1" x14ac:dyDescent="0.2">
      <c r="B254" s="5"/>
      <c r="C254" s="196"/>
      <c r="D254" s="216" t="s">
        <v>140</v>
      </c>
      <c r="E254" s="196"/>
      <c r="F254" s="217" t="s">
        <v>405</v>
      </c>
      <c r="G254" s="196"/>
      <c r="H254" s="196"/>
      <c r="L254" s="5"/>
      <c r="M254" s="189"/>
      <c r="T254" s="190"/>
      <c r="AT254" s="110" t="s">
        <v>140</v>
      </c>
      <c r="AU254" s="110" t="s">
        <v>82</v>
      </c>
    </row>
    <row r="255" spans="2:65" s="11" customFormat="1" x14ac:dyDescent="0.2">
      <c r="B255" s="199"/>
      <c r="C255" s="218"/>
      <c r="D255" s="197" t="s">
        <v>142</v>
      </c>
      <c r="E255" s="219" t="s">
        <v>3</v>
      </c>
      <c r="F255" s="220" t="s">
        <v>406</v>
      </c>
      <c r="G255" s="218"/>
      <c r="H255" s="219" t="s">
        <v>3</v>
      </c>
      <c r="L255" s="199"/>
      <c r="M255" s="201"/>
      <c r="T255" s="202"/>
      <c r="AT255" s="200" t="s">
        <v>142</v>
      </c>
      <c r="AU255" s="200" t="s">
        <v>82</v>
      </c>
      <c r="AV255" s="11" t="s">
        <v>80</v>
      </c>
      <c r="AW255" s="11" t="s">
        <v>33</v>
      </c>
      <c r="AX255" s="11" t="s">
        <v>72</v>
      </c>
      <c r="AY255" s="200" t="s">
        <v>128</v>
      </c>
    </row>
    <row r="256" spans="2:65" s="12" customFormat="1" x14ac:dyDescent="0.2">
      <c r="B256" s="203"/>
      <c r="C256" s="221"/>
      <c r="D256" s="197" t="s">
        <v>142</v>
      </c>
      <c r="E256" s="222" t="s">
        <v>3</v>
      </c>
      <c r="F256" s="223" t="s">
        <v>407</v>
      </c>
      <c r="G256" s="221"/>
      <c r="H256" s="224">
        <v>4</v>
      </c>
      <c r="L256" s="203"/>
      <c r="M256" s="205"/>
      <c r="T256" s="206"/>
      <c r="AT256" s="204" t="s">
        <v>142</v>
      </c>
      <c r="AU256" s="204" t="s">
        <v>82</v>
      </c>
      <c r="AV256" s="12" t="s">
        <v>82</v>
      </c>
      <c r="AW256" s="12" t="s">
        <v>33</v>
      </c>
      <c r="AX256" s="12" t="s">
        <v>72</v>
      </c>
      <c r="AY256" s="204" t="s">
        <v>128</v>
      </c>
    </row>
    <row r="257" spans="2:65" s="11" customFormat="1" x14ac:dyDescent="0.2">
      <c r="B257" s="199"/>
      <c r="C257" s="218"/>
      <c r="D257" s="197" t="s">
        <v>142</v>
      </c>
      <c r="E257" s="219" t="s">
        <v>3</v>
      </c>
      <c r="F257" s="220" t="s">
        <v>408</v>
      </c>
      <c r="G257" s="218"/>
      <c r="H257" s="219" t="s">
        <v>3</v>
      </c>
      <c r="L257" s="199"/>
      <c r="M257" s="201"/>
      <c r="T257" s="202"/>
      <c r="AT257" s="200" t="s">
        <v>142</v>
      </c>
      <c r="AU257" s="200" t="s">
        <v>82</v>
      </c>
      <c r="AV257" s="11" t="s">
        <v>80</v>
      </c>
      <c r="AW257" s="11" t="s">
        <v>33</v>
      </c>
      <c r="AX257" s="11" t="s">
        <v>72</v>
      </c>
      <c r="AY257" s="200" t="s">
        <v>128</v>
      </c>
    </row>
    <row r="258" spans="2:65" s="12" customFormat="1" x14ac:dyDescent="0.2">
      <c r="B258" s="203"/>
      <c r="C258" s="221"/>
      <c r="D258" s="197" t="s">
        <v>142</v>
      </c>
      <c r="E258" s="222" t="s">
        <v>3</v>
      </c>
      <c r="F258" s="223" t="s">
        <v>82</v>
      </c>
      <c r="G258" s="221"/>
      <c r="H258" s="224">
        <v>2</v>
      </c>
      <c r="L258" s="203"/>
      <c r="M258" s="205"/>
      <c r="T258" s="206"/>
      <c r="AT258" s="204" t="s">
        <v>142</v>
      </c>
      <c r="AU258" s="204" t="s">
        <v>82</v>
      </c>
      <c r="AV258" s="12" t="s">
        <v>82</v>
      </c>
      <c r="AW258" s="12" t="s">
        <v>33</v>
      </c>
      <c r="AX258" s="12" t="s">
        <v>72</v>
      </c>
      <c r="AY258" s="204" t="s">
        <v>128</v>
      </c>
    </row>
    <row r="259" spans="2:65" s="13" customFormat="1" x14ac:dyDescent="0.2">
      <c r="B259" s="207"/>
      <c r="C259" s="225"/>
      <c r="D259" s="197" t="s">
        <v>142</v>
      </c>
      <c r="E259" s="226" t="s">
        <v>3</v>
      </c>
      <c r="F259" s="227" t="s">
        <v>147</v>
      </c>
      <c r="G259" s="225"/>
      <c r="H259" s="228">
        <v>6</v>
      </c>
      <c r="L259" s="207"/>
      <c r="M259" s="209"/>
      <c r="T259" s="210"/>
      <c r="AT259" s="208" t="s">
        <v>142</v>
      </c>
      <c r="AU259" s="208" t="s">
        <v>82</v>
      </c>
      <c r="AV259" s="13" t="s">
        <v>136</v>
      </c>
      <c r="AW259" s="13" t="s">
        <v>33</v>
      </c>
      <c r="AX259" s="13" t="s">
        <v>80</v>
      </c>
      <c r="AY259" s="208" t="s">
        <v>128</v>
      </c>
    </row>
    <row r="260" spans="2:65" s="10" customFormat="1" ht="16.5" customHeight="1" x14ac:dyDescent="0.2">
      <c r="B260" s="5"/>
      <c r="C260" s="233" t="s">
        <v>409</v>
      </c>
      <c r="D260" s="233" t="s">
        <v>323</v>
      </c>
      <c r="E260" s="234" t="s">
        <v>410</v>
      </c>
      <c r="F260" s="235" t="s">
        <v>411</v>
      </c>
      <c r="G260" s="236" t="s">
        <v>134</v>
      </c>
      <c r="H260" s="237">
        <v>6.6</v>
      </c>
      <c r="I260" s="15">
        <v>0</v>
      </c>
      <c r="J260" s="16">
        <f>ROUND(I260*H260,2)</f>
        <v>0</v>
      </c>
      <c r="K260" s="14" t="s">
        <v>135</v>
      </c>
      <c r="L260" s="211"/>
      <c r="M260" s="17" t="s">
        <v>3</v>
      </c>
      <c r="N260" s="212" t="s">
        <v>43</v>
      </c>
      <c r="P260" s="185">
        <f>O260*H260</f>
        <v>0</v>
      </c>
      <c r="Q260" s="185">
        <v>1.26E-2</v>
      </c>
      <c r="R260" s="185">
        <f>Q260*H260</f>
        <v>8.3159999999999998E-2</v>
      </c>
      <c r="S260" s="185">
        <v>0</v>
      </c>
      <c r="T260" s="186">
        <f>S260*H260</f>
        <v>0</v>
      </c>
      <c r="AR260" s="187" t="s">
        <v>326</v>
      </c>
      <c r="AT260" s="187" t="s">
        <v>323</v>
      </c>
      <c r="AU260" s="187" t="s">
        <v>82</v>
      </c>
      <c r="AY260" s="110" t="s">
        <v>128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10" t="s">
        <v>80</v>
      </c>
      <c r="BK260" s="188">
        <f>ROUND(I260*H260,2)</f>
        <v>0</v>
      </c>
      <c r="BL260" s="110" t="s">
        <v>233</v>
      </c>
      <c r="BM260" s="187" t="s">
        <v>412</v>
      </c>
    </row>
    <row r="261" spans="2:65" s="10" customFormat="1" x14ac:dyDescent="0.2">
      <c r="B261" s="5"/>
      <c r="C261" s="196"/>
      <c r="D261" s="197" t="s">
        <v>138</v>
      </c>
      <c r="E261" s="196"/>
      <c r="F261" s="198" t="s">
        <v>411</v>
      </c>
      <c r="G261" s="196"/>
      <c r="H261" s="196"/>
      <c r="L261" s="5"/>
      <c r="M261" s="189"/>
      <c r="T261" s="190"/>
      <c r="AT261" s="110" t="s">
        <v>138</v>
      </c>
      <c r="AU261" s="110" t="s">
        <v>82</v>
      </c>
    </row>
    <row r="262" spans="2:65" s="12" customFormat="1" x14ac:dyDescent="0.2">
      <c r="B262" s="203"/>
      <c r="C262" s="221"/>
      <c r="D262" s="197" t="s">
        <v>142</v>
      </c>
      <c r="E262" s="221"/>
      <c r="F262" s="223" t="s">
        <v>413</v>
      </c>
      <c r="G262" s="221"/>
      <c r="H262" s="224">
        <v>6.6</v>
      </c>
      <c r="L262" s="203"/>
      <c r="M262" s="205"/>
      <c r="T262" s="206"/>
      <c r="AT262" s="204" t="s">
        <v>142</v>
      </c>
      <c r="AU262" s="204" t="s">
        <v>82</v>
      </c>
      <c r="AV262" s="12" t="s">
        <v>82</v>
      </c>
      <c r="AW262" s="12" t="s">
        <v>4</v>
      </c>
      <c r="AX262" s="12" t="s">
        <v>80</v>
      </c>
      <c r="AY262" s="204" t="s">
        <v>128</v>
      </c>
    </row>
    <row r="263" spans="2:65" s="10" customFormat="1" ht="21.75" customHeight="1" x14ac:dyDescent="0.2">
      <c r="B263" s="5"/>
      <c r="C263" s="191" t="s">
        <v>414</v>
      </c>
      <c r="D263" s="191" t="s">
        <v>131</v>
      </c>
      <c r="E263" s="192" t="s">
        <v>415</v>
      </c>
      <c r="F263" s="193" t="s">
        <v>416</v>
      </c>
      <c r="G263" s="194" t="s">
        <v>183</v>
      </c>
      <c r="H263" s="195">
        <v>9</v>
      </c>
      <c r="I263" s="7">
        <v>0</v>
      </c>
      <c r="J263" s="8">
        <f>ROUND(I263*H263,2)</f>
        <v>0</v>
      </c>
      <c r="K263" s="6" t="s">
        <v>135</v>
      </c>
      <c r="L263" s="5"/>
      <c r="M263" s="9" t="s">
        <v>3</v>
      </c>
      <c r="N263" s="184" t="s">
        <v>43</v>
      </c>
      <c r="P263" s="185">
        <f>O263*H263</f>
        <v>0</v>
      </c>
      <c r="Q263" s="185">
        <v>5.0000000000000001E-4</v>
      </c>
      <c r="R263" s="185">
        <f>Q263*H263</f>
        <v>4.5000000000000005E-3</v>
      </c>
      <c r="S263" s="185">
        <v>0</v>
      </c>
      <c r="T263" s="186">
        <f>S263*H263</f>
        <v>0</v>
      </c>
      <c r="AR263" s="187" t="s">
        <v>233</v>
      </c>
      <c r="AT263" s="187" t="s">
        <v>131</v>
      </c>
      <c r="AU263" s="187" t="s">
        <v>82</v>
      </c>
      <c r="AY263" s="110" t="s">
        <v>128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10" t="s">
        <v>80</v>
      </c>
      <c r="BK263" s="188">
        <f>ROUND(I263*H263,2)</f>
        <v>0</v>
      </c>
      <c r="BL263" s="110" t="s">
        <v>233</v>
      </c>
      <c r="BM263" s="187" t="s">
        <v>417</v>
      </c>
    </row>
    <row r="264" spans="2:65" s="10" customFormat="1" ht="19.5" x14ac:dyDescent="0.2">
      <c r="B264" s="5"/>
      <c r="C264" s="196"/>
      <c r="D264" s="197" t="s">
        <v>138</v>
      </c>
      <c r="E264" s="196"/>
      <c r="F264" s="198" t="s">
        <v>418</v>
      </c>
      <c r="G264" s="196"/>
      <c r="H264" s="196"/>
      <c r="L264" s="5"/>
      <c r="M264" s="189"/>
      <c r="T264" s="190"/>
      <c r="AT264" s="110" t="s">
        <v>138</v>
      </c>
      <c r="AU264" s="110" t="s">
        <v>82</v>
      </c>
    </row>
    <row r="265" spans="2:65" s="10" customFormat="1" x14ac:dyDescent="0.2">
      <c r="B265" s="5"/>
      <c r="C265" s="196"/>
      <c r="D265" s="216" t="s">
        <v>140</v>
      </c>
      <c r="E265" s="196"/>
      <c r="F265" s="217" t="s">
        <v>419</v>
      </c>
      <c r="G265" s="196"/>
      <c r="H265" s="196"/>
      <c r="L265" s="5"/>
      <c r="M265" s="189"/>
      <c r="T265" s="190"/>
      <c r="AT265" s="110" t="s">
        <v>140</v>
      </c>
      <c r="AU265" s="110" t="s">
        <v>82</v>
      </c>
    </row>
    <row r="266" spans="2:65" s="11" customFormat="1" x14ac:dyDescent="0.2">
      <c r="B266" s="199"/>
      <c r="C266" s="218"/>
      <c r="D266" s="197" t="s">
        <v>142</v>
      </c>
      <c r="E266" s="219" t="s">
        <v>3</v>
      </c>
      <c r="F266" s="220" t="s">
        <v>406</v>
      </c>
      <c r="G266" s="218"/>
      <c r="H266" s="219" t="s">
        <v>3</v>
      </c>
      <c r="L266" s="199"/>
      <c r="M266" s="201"/>
      <c r="T266" s="202"/>
      <c r="AT266" s="200" t="s">
        <v>142</v>
      </c>
      <c r="AU266" s="200" t="s">
        <v>82</v>
      </c>
      <c r="AV266" s="11" t="s">
        <v>80</v>
      </c>
      <c r="AW266" s="11" t="s">
        <v>33</v>
      </c>
      <c r="AX266" s="11" t="s">
        <v>72</v>
      </c>
      <c r="AY266" s="200" t="s">
        <v>128</v>
      </c>
    </row>
    <row r="267" spans="2:65" s="12" customFormat="1" x14ac:dyDescent="0.2">
      <c r="B267" s="203"/>
      <c r="C267" s="221"/>
      <c r="D267" s="197" t="s">
        <v>142</v>
      </c>
      <c r="E267" s="222" t="s">
        <v>3</v>
      </c>
      <c r="F267" s="223" t="s">
        <v>420</v>
      </c>
      <c r="G267" s="221"/>
      <c r="H267" s="224">
        <v>4</v>
      </c>
      <c r="L267" s="203"/>
      <c r="M267" s="205"/>
      <c r="T267" s="206"/>
      <c r="AT267" s="204" t="s">
        <v>142</v>
      </c>
      <c r="AU267" s="204" t="s">
        <v>82</v>
      </c>
      <c r="AV267" s="12" t="s">
        <v>82</v>
      </c>
      <c r="AW267" s="12" t="s">
        <v>33</v>
      </c>
      <c r="AX267" s="12" t="s">
        <v>72</v>
      </c>
      <c r="AY267" s="204" t="s">
        <v>128</v>
      </c>
    </row>
    <row r="268" spans="2:65" s="11" customFormat="1" x14ac:dyDescent="0.2">
      <c r="B268" s="199"/>
      <c r="C268" s="218"/>
      <c r="D268" s="197" t="s">
        <v>142</v>
      </c>
      <c r="E268" s="219" t="s">
        <v>3</v>
      </c>
      <c r="F268" s="220" t="s">
        <v>408</v>
      </c>
      <c r="G268" s="218"/>
      <c r="H268" s="219" t="s">
        <v>3</v>
      </c>
      <c r="L268" s="199"/>
      <c r="M268" s="201"/>
      <c r="T268" s="202"/>
      <c r="AT268" s="200" t="s">
        <v>142</v>
      </c>
      <c r="AU268" s="200" t="s">
        <v>82</v>
      </c>
      <c r="AV268" s="11" t="s">
        <v>80</v>
      </c>
      <c r="AW268" s="11" t="s">
        <v>33</v>
      </c>
      <c r="AX268" s="11" t="s">
        <v>72</v>
      </c>
      <c r="AY268" s="200" t="s">
        <v>128</v>
      </c>
    </row>
    <row r="269" spans="2:65" s="12" customFormat="1" x14ac:dyDescent="0.2">
      <c r="B269" s="203"/>
      <c r="C269" s="221"/>
      <c r="D269" s="197" t="s">
        <v>142</v>
      </c>
      <c r="E269" s="222" t="s">
        <v>3</v>
      </c>
      <c r="F269" s="223" t="s">
        <v>421</v>
      </c>
      <c r="G269" s="221"/>
      <c r="H269" s="224">
        <v>5</v>
      </c>
      <c r="L269" s="203"/>
      <c r="M269" s="205"/>
      <c r="T269" s="206"/>
      <c r="AT269" s="204" t="s">
        <v>142</v>
      </c>
      <c r="AU269" s="204" t="s">
        <v>82</v>
      </c>
      <c r="AV269" s="12" t="s">
        <v>82</v>
      </c>
      <c r="AW269" s="12" t="s">
        <v>33</v>
      </c>
      <c r="AX269" s="12" t="s">
        <v>72</v>
      </c>
      <c r="AY269" s="204" t="s">
        <v>128</v>
      </c>
    </row>
    <row r="270" spans="2:65" s="13" customFormat="1" x14ac:dyDescent="0.2">
      <c r="B270" s="207"/>
      <c r="C270" s="225"/>
      <c r="D270" s="197" t="s">
        <v>142</v>
      </c>
      <c r="E270" s="226" t="s">
        <v>3</v>
      </c>
      <c r="F270" s="227" t="s">
        <v>147</v>
      </c>
      <c r="G270" s="225"/>
      <c r="H270" s="228">
        <v>9</v>
      </c>
      <c r="L270" s="207"/>
      <c r="M270" s="209"/>
      <c r="T270" s="210"/>
      <c r="AT270" s="208" t="s">
        <v>142</v>
      </c>
      <c r="AU270" s="208" t="s">
        <v>82</v>
      </c>
      <c r="AV270" s="13" t="s">
        <v>136</v>
      </c>
      <c r="AW270" s="13" t="s">
        <v>33</v>
      </c>
      <c r="AX270" s="13" t="s">
        <v>80</v>
      </c>
      <c r="AY270" s="208" t="s">
        <v>128</v>
      </c>
    </row>
    <row r="271" spans="2:65" s="10" customFormat="1" ht="24.2" customHeight="1" x14ac:dyDescent="0.2">
      <c r="B271" s="5"/>
      <c r="C271" s="191" t="s">
        <v>422</v>
      </c>
      <c r="D271" s="191" t="s">
        <v>131</v>
      </c>
      <c r="E271" s="192" t="s">
        <v>423</v>
      </c>
      <c r="F271" s="193" t="s">
        <v>424</v>
      </c>
      <c r="G271" s="194" t="s">
        <v>134</v>
      </c>
      <c r="H271" s="195">
        <v>6</v>
      </c>
      <c r="I271" s="7">
        <v>0</v>
      </c>
      <c r="J271" s="8">
        <f>ROUND(I271*H271,2)</f>
        <v>0</v>
      </c>
      <c r="K271" s="6" t="s">
        <v>135</v>
      </c>
      <c r="L271" s="5"/>
      <c r="M271" s="9" t="s">
        <v>3</v>
      </c>
      <c r="N271" s="184" t="s">
        <v>43</v>
      </c>
      <c r="P271" s="185">
        <f>O271*H271</f>
        <v>0</v>
      </c>
      <c r="Q271" s="185">
        <v>5.0000000000000002E-5</v>
      </c>
      <c r="R271" s="185">
        <f>Q271*H271</f>
        <v>3.0000000000000003E-4</v>
      </c>
      <c r="S271" s="185">
        <v>0</v>
      </c>
      <c r="T271" s="186">
        <f>S271*H271</f>
        <v>0</v>
      </c>
      <c r="AR271" s="187" t="s">
        <v>233</v>
      </c>
      <c r="AT271" s="187" t="s">
        <v>131</v>
      </c>
      <c r="AU271" s="187" t="s">
        <v>82</v>
      </c>
      <c r="AY271" s="110" t="s">
        <v>128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10" t="s">
        <v>80</v>
      </c>
      <c r="BK271" s="188">
        <f>ROUND(I271*H271,2)</f>
        <v>0</v>
      </c>
      <c r="BL271" s="110" t="s">
        <v>233</v>
      </c>
      <c r="BM271" s="187" t="s">
        <v>425</v>
      </c>
    </row>
    <row r="272" spans="2:65" s="10" customFormat="1" ht="19.5" x14ac:dyDescent="0.2">
      <c r="B272" s="5"/>
      <c r="C272" s="196"/>
      <c r="D272" s="197" t="s">
        <v>138</v>
      </c>
      <c r="E272" s="196"/>
      <c r="F272" s="198" t="s">
        <v>426</v>
      </c>
      <c r="G272" s="196"/>
      <c r="H272" s="196"/>
      <c r="L272" s="5"/>
      <c r="M272" s="189"/>
      <c r="T272" s="190"/>
      <c r="AT272" s="110" t="s">
        <v>138</v>
      </c>
      <c r="AU272" s="110" t="s">
        <v>82</v>
      </c>
    </row>
    <row r="273" spans="2:65" s="10" customFormat="1" x14ac:dyDescent="0.2">
      <c r="B273" s="5"/>
      <c r="C273" s="196"/>
      <c r="D273" s="216" t="s">
        <v>140</v>
      </c>
      <c r="E273" s="196"/>
      <c r="F273" s="217" t="s">
        <v>427</v>
      </c>
      <c r="G273" s="196"/>
      <c r="H273" s="196"/>
      <c r="L273" s="5"/>
      <c r="M273" s="189"/>
      <c r="T273" s="190"/>
      <c r="AT273" s="110" t="s">
        <v>140</v>
      </c>
      <c r="AU273" s="110" t="s">
        <v>82</v>
      </c>
    </row>
    <row r="274" spans="2:65" s="10" customFormat="1" ht="24.2" customHeight="1" x14ac:dyDescent="0.2">
      <c r="B274" s="5"/>
      <c r="C274" s="191" t="s">
        <v>428</v>
      </c>
      <c r="D274" s="191" t="s">
        <v>131</v>
      </c>
      <c r="E274" s="192" t="s">
        <v>429</v>
      </c>
      <c r="F274" s="193" t="s">
        <v>430</v>
      </c>
      <c r="G274" s="194" t="s">
        <v>198</v>
      </c>
      <c r="H274" s="195">
        <v>0.14899999999999999</v>
      </c>
      <c r="I274" s="7">
        <v>0</v>
      </c>
      <c r="J274" s="8">
        <f>ROUND(I274*H274,2)</f>
        <v>0</v>
      </c>
      <c r="K274" s="6" t="s">
        <v>135</v>
      </c>
      <c r="L274" s="5"/>
      <c r="M274" s="9" t="s">
        <v>3</v>
      </c>
      <c r="N274" s="184" t="s">
        <v>43</v>
      </c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AR274" s="187" t="s">
        <v>233</v>
      </c>
      <c r="AT274" s="187" t="s">
        <v>131</v>
      </c>
      <c r="AU274" s="187" t="s">
        <v>82</v>
      </c>
      <c r="AY274" s="110" t="s">
        <v>128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10" t="s">
        <v>80</v>
      </c>
      <c r="BK274" s="188">
        <f>ROUND(I274*H274,2)</f>
        <v>0</v>
      </c>
      <c r="BL274" s="110" t="s">
        <v>233</v>
      </c>
      <c r="BM274" s="187" t="s">
        <v>431</v>
      </c>
    </row>
    <row r="275" spans="2:65" s="10" customFormat="1" ht="29.25" x14ac:dyDescent="0.2">
      <c r="B275" s="5"/>
      <c r="C275" s="196"/>
      <c r="D275" s="197" t="s">
        <v>138</v>
      </c>
      <c r="E275" s="196"/>
      <c r="F275" s="198" t="s">
        <v>432</v>
      </c>
      <c r="G275" s="196"/>
      <c r="H275" s="196"/>
      <c r="L275" s="5"/>
      <c r="M275" s="189"/>
      <c r="T275" s="190"/>
      <c r="AT275" s="110" t="s">
        <v>138</v>
      </c>
      <c r="AU275" s="110" t="s">
        <v>82</v>
      </c>
    </row>
    <row r="276" spans="2:65" s="10" customFormat="1" x14ac:dyDescent="0.2">
      <c r="B276" s="5"/>
      <c r="C276" s="196"/>
      <c r="D276" s="216" t="s">
        <v>140</v>
      </c>
      <c r="E276" s="196"/>
      <c r="F276" s="217" t="s">
        <v>433</v>
      </c>
      <c r="G276" s="196"/>
      <c r="H276" s="196"/>
      <c r="L276" s="5"/>
      <c r="M276" s="189"/>
      <c r="T276" s="190"/>
      <c r="AT276" s="110" t="s">
        <v>140</v>
      </c>
      <c r="AU276" s="110" t="s">
        <v>82</v>
      </c>
    </row>
    <row r="277" spans="2:65" s="4" customFormat="1" ht="22.7" customHeight="1" x14ac:dyDescent="0.2">
      <c r="B277" s="173"/>
      <c r="C277" s="229"/>
      <c r="D277" s="230" t="s">
        <v>71</v>
      </c>
      <c r="E277" s="231" t="s">
        <v>434</v>
      </c>
      <c r="F277" s="231" t="s">
        <v>435</v>
      </c>
      <c r="G277" s="229"/>
      <c r="H277" s="229"/>
      <c r="J277" s="183">
        <f>BK277</f>
        <v>0</v>
      </c>
      <c r="L277" s="173"/>
      <c r="M277" s="177"/>
      <c r="P277" s="178">
        <f>SUM(P278:P287)</f>
        <v>0</v>
      </c>
      <c r="R277" s="178">
        <f>SUM(R278:R287)</f>
        <v>6.5520000000000005E-3</v>
      </c>
      <c r="T277" s="179">
        <f>SUM(T278:T287)</f>
        <v>0</v>
      </c>
      <c r="AR277" s="174" t="s">
        <v>82</v>
      </c>
      <c r="AT277" s="180" t="s">
        <v>71</v>
      </c>
      <c r="AU277" s="180" t="s">
        <v>80</v>
      </c>
      <c r="AY277" s="174" t="s">
        <v>128</v>
      </c>
      <c r="BK277" s="181">
        <f>SUM(BK278:BK287)</f>
        <v>0</v>
      </c>
    </row>
    <row r="278" spans="2:65" s="10" customFormat="1" ht="33" customHeight="1" x14ac:dyDescent="0.2">
      <c r="B278" s="5"/>
      <c r="C278" s="191" t="s">
        <v>436</v>
      </c>
      <c r="D278" s="191" t="s">
        <v>131</v>
      </c>
      <c r="E278" s="192" t="s">
        <v>437</v>
      </c>
      <c r="F278" s="193" t="s">
        <v>438</v>
      </c>
      <c r="G278" s="194" t="s">
        <v>134</v>
      </c>
      <c r="H278" s="195">
        <v>7.2</v>
      </c>
      <c r="I278" s="7">
        <v>0</v>
      </c>
      <c r="J278" s="8">
        <f>ROUND(I278*H278,2)</f>
        <v>0</v>
      </c>
      <c r="K278" s="6" t="s">
        <v>135</v>
      </c>
      <c r="L278" s="5"/>
      <c r="M278" s="9" t="s">
        <v>3</v>
      </c>
      <c r="N278" s="184" t="s">
        <v>43</v>
      </c>
      <c r="P278" s="185">
        <f>O278*H278</f>
        <v>0</v>
      </c>
      <c r="Q278" s="185">
        <v>2.3000000000000001E-4</v>
      </c>
      <c r="R278" s="185">
        <f>Q278*H278</f>
        <v>1.6560000000000001E-3</v>
      </c>
      <c r="S278" s="185">
        <v>0</v>
      </c>
      <c r="T278" s="186">
        <f>S278*H278</f>
        <v>0</v>
      </c>
      <c r="AR278" s="187" t="s">
        <v>233</v>
      </c>
      <c r="AT278" s="187" t="s">
        <v>131</v>
      </c>
      <c r="AU278" s="187" t="s">
        <v>82</v>
      </c>
      <c r="AY278" s="110" t="s">
        <v>128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10" t="s">
        <v>80</v>
      </c>
      <c r="BK278" s="188">
        <f>ROUND(I278*H278,2)</f>
        <v>0</v>
      </c>
      <c r="BL278" s="110" t="s">
        <v>233</v>
      </c>
      <c r="BM278" s="187" t="s">
        <v>439</v>
      </c>
    </row>
    <row r="279" spans="2:65" s="10" customFormat="1" ht="19.5" x14ac:dyDescent="0.2">
      <c r="B279" s="5"/>
      <c r="C279" s="196"/>
      <c r="D279" s="197" t="s">
        <v>138</v>
      </c>
      <c r="E279" s="196"/>
      <c r="F279" s="198" t="s">
        <v>440</v>
      </c>
      <c r="G279" s="196"/>
      <c r="H279" s="196"/>
      <c r="L279" s="5"/>
      <c r="M279" s="189"/>
      <c r="T279" s="190"/>
      <c r="AT279" s="110" t="s">
        <v>138</v>
      </c>
      <c r="AU279" s="110" t="s">
        <v>82</v>
      </c>
    </row>
    <row r="280" spans="2:65" s="10" customFormat="1" x14ac:dyDescent="0.2">
      <c r="B280" s="5"/>
      <c r="C280" s="196"/>
      <c r="D280" s="216" t="s">
        <v>140</v>
      </c>
      <c r="E280" s="196"/>
      <c r="F280" s="217" t="s">
        <v>441</v>
      </c>
      <c r="G280" s="196"/>
      <c r="H280" s="196"/>
      <c r="L280" s="5"/>
      <c r="M280" s="189"/>
      <c r="T280" s="190"/>
      <c r="AT280" s="110" t="s">
        <v>140</v>
      </c>
      <c r="AU280" s="110" t="s">
        <v>82</v>
      </c>
    </row>
    <row r="281" spans="2:65" s="10" customFormat="1" ht="24.2" customHeight="1" x14ac:dyDescent="0.2">
      <c r="B281" s="5"/>
      <c r="C281" s="191" t="s">
        <v>442</v>
      </c>
      <c r="D281" s="191" t="s">
        <v>131</v>
      </c>
      <c r="E281" s="192" t="s">
        <v>443</v>
      </c>
      <c r="F281" s="193" t="s">
        <v>444</v>
      </c>
      <c r="G281" s="194" t="s">
        <v>134</v>
      </c>
      <c r="H281" s="195">
        <v>7.2</v>
      </c>
      <c r="I281" s="7">
        <v>0</v>
      </c>
      <c r="J281" s="8">
        <f>ROUND(I281*H281,2)</f>
        <v>0</v>
      </c>
      <c r="K281" s="6" t="s">
        <v>135</v>
      </c>
      <c r="L281" s="5"/>
      <c r="M281" s="9" t="s">
        <v>3</v>
      </c>
      <c r="N281" s="184" t="s">
        <v>43</v>
      </c>
      <c r="P281" s="185">
        <f>O281*H281</f>
        <v>0</v>
      </c>
      <c r="Q281" s="185">
        <v>2.2000000000000001E-4</v>
      </c>
      <c r="R281" s="185">
        <f>Q281*H281</f>
        <v>1.5840000000000001E-3</v>
      </c>
      <c r="S281" s="185">
        <v>0</v>
      </c>
      <c r="T281" s="186">
        <f>S281*H281</f>
        <v>0</v>
      </c>
      <c r="AR281" s="187" t="s">
        <v>233</v>
      </c>
      <c r="AT281" s="187" t="s">
        <v>131</v>
      </c>
      <c r="AU281" s="187" t="s">
        <v>82</v>
      </c>
      <c r="AY281" s="110" t="s">
        <v>128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10" t="s">
        <v>80</v>
      </c>
      <c r="BK281" s="188">
        <f>ROUND(I281*H281,2)</f>
        <v>0</v>
      </c>
      <c r="BL281" s="110" t="s">
        <v>233</v>
      </c>
      <c r="BM281" s="187" t="s">
        <v>445</v>
      </c>
    </row>
    <row r="282" spans="2:65" s="10" customFormat="1" x14ac:dyDescent="0.2">
      <c r="B282" s="5"/>
      <c r="C282" s="196"/>
      <c r="D282" s="197" t="s">
        <v>138</v>
      </c>
      <c r="E282" s="196"/>
      <c r="F282" s="198" t="s">
        <v>446</v>
      </c>
      <c r="G282" s="196"/>
      <c r="H282" s="196"/>
      <c r="L282" s="5"/>
      <c r="M282" s="189"/>
      <c r="T282" s="190"/>
      <c r="AT282" s="110" t="s">
        <v>138</v>
      </c>
      <c r="AU282" s="110" t="s">
        <v>82</v>
      </c>
    </row>
    <row r="283" spans="2:65" s="10" customFormat="1" x14ac:dyDescent="0.2">
      <c r="B283" s="5"/>
      <c r="C283" s="196"/>
      <c r="D283" s="216" t="s">
        <v>140</v>
      </c>
      <c r="E283" s="196"/>
      <c r="F283" s="217" t="s">
        <v>447</v>
      </c>
      <c r="G283" s="196"/>
      <c r="H283" s="196"/>
      <c r="L283" s="5"/>
      <c r="M283" s="189"/>
      <c r="T283" s="190"/>
      <c r="AT283" s="110" t="s">
        <v>140</v>
      </c>
      <c r="AU283" s="110" t="s">
        <v>82</v>
      </c>
    </row>
    <row r="284" spans="2:65" s="10" customFormat="1" ht="24.2" customHeight="1" x14ac:dyDescent="0.2">
      <c r="B284" s="5"/>
      <c r="C284" s="191" t="s">
        <v>448</v>
      </c>
      <c r="D284" s="191" t="s">
        <v>131</v>
      </c>
      <c r="E284" s="192" t="s">
        <v>449</v>
      </c>
      <c r="F284" s="193" t="s">
        <v>450</v>
      </c>
      <c r="G284" s="194" t="s">
        <v>134</v>
      </c>
      <c r="H284" s="195">
        <v>7.2</v>
      </c>
      <c r="I284" s="7">
        <v>0</v>
      </c>
      <c r="J284" s="8">
        <f>ROUND(I284*H284,2)</f>
        <v>0</v>
      </c>
      <c r="K284" s="6" t="s">
        <v>135</v>
      </c>
      <c r="L284" s="5"/>
      <c r="M284" s="9" t="s">
        <v>3</v>
      </c>
      <c r="N284" s="184" t="s">
        <v>43</v>
      </c>
      <c r="P284" s="185">
        <f>O284*H284</f>
        <v>0</v>
      </c>
      <c r="Q284" s="185">
        <v>4.6000000000000001E-4</v>
      </c>
      <c r="R284" s="185">
        <f>Q284*H284</f>
        <v>3.3120000000000003E-3</v>
      </c>
      <c r="S284" s="185">
        <v>0</v>
      </c>
      <c r="T284" s="186">
        <f>S284*H284</f>
        <v>0</v>
      </c>
      <c r="AR284" s="187" t="s">
        <v>233</v>
      </c>
      <c r="AT284" s="187" t="s">
        <v>131</v>
      </c>
      <c r="AU284" s="187" t="s">
        <v>82</v>
      </c>
      <c r="AY284" s="110" t="s">
        <v>128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10" t="s">
        <v>80</v>
      </c>
      <c r="BK284" s="188">
        <f>ROUND(I284*H284,2)</f>
        <v>0</v>
      </c>
      <c r="BL284" s="110" t="s">
        <v>233</v>
      </c>
      <c r="BM284" s="187" t="s">
        <v>451</v>
      </c>
    </row>
    <row r="285" spans="2:65" s="10" customFormat="1" ht="19.5" x14ac:dyDescent="0.2">
      <c r="B285" s="5"/>
      <c r="C285" s="196"/>
      <c r="D285" s="197" t="s">
        <v>138</v>
      </c>
      <c r="E285" s="196"/>
      <c r="F285" s="198" t="s">
        <v>452</v>
      </c>
      <c r="G285" s="196"/>
      <c r="H285" s="196"/>
      <c r="L285" s="5"/>
      <c r="M285" s="189"/>
      <c r="T285" s="190"/>
      <c r="AT285" s="110" t="s">
        <v>138</v>
      </c>
      <c r="AU285" s="110" t="s">
        <v>82</v>
      </c>
    </row>
    <row r="286" spans="2:65" s="10" customFormat="1" x14ac:dyDescent="0.2">
      <c r="B286" s="5"/>
      <c r="C286" s="196"/>
      <c r="D286" s="216" t="s">
        <v>140</v>
      </c>
      <c r="E286" s="196"/>
      <c r="F286" s="217" t="s">
        <v>453</v>
      </c>
      <c r="G286" s="196"/>
      <c r="H286" s="196"/>
      <c r="L286" s="5"/>
      <c r="M286" s="189"/>
      <c r="T286" s="190"/>
      <c r="AT286" s="110" t="s">
        <v>140</v>
      </c>
      <c r="AU286" s="110" t="s">
        <v>82</v>
      </c>
    </row>
    <row r="287" spans="2:65" s="12" customFormat="1" x14ac:dyDescent="0.2">
      <c r="B287" s="203"/>
      <c r="C287" s="221"/>
      <c r="D287" s="197" t="s">
        <v>142</v>
      </c>
      <c r="E287" s="222" t="s">
        <v>3</v>
      </c>
      <c r="F287" s="223" t="s">
        <v>454</v>
      </c>
      <c r="G287" s="221"/>
      <c r="H287" s="224">
        <v>7.2</v>
      </c>
      <c r="L287" s="203"/>
      <c r="M287" s="205"/>
      <c r="T287" s="206"/>
      <c r="AT287" s="204" t="s">
        <v>142</v>
      </c>
      <c r="AU287" s="204" t="s">
        <v>82</v>
      </c>
      <c r="AV287" s="12" t="s">
        <v>82</v>
      </c>
      <c r="AW287" s="12" t="s">
        <v>33</v>
      </c>
      <c r="AX287" s="12" t="s">
        <v>80</v>
      </c>
      <c r="AY287" s="204" t="s">
        <v>128</v>
      </c>
    </row>
    <row r="288" spans="2:65" s="4" customFormat="1" ht="22.7" customHeight="1" x14ac:dyDescent="0.2">
      <c r="B288" s="173"/>
      <c r="C288" s="229"/>
      <c r="D288" s="230" t="s">
        <v>71</v>
      </c>
      <c r="E288" s="231" t="s">
        <v>455</v>
      </c>
      <c r="F288" s="231" t="s">
        <v>456</v>
      </c>
      <c r="G288" s="229"/>
      <c r="H288" s="229"/>
      <c r="J288" s="183">
        <f>BK288</f>
        <v>0</v>
      </c>
      <c r="L288" s="173"/>
      <c r="M288" s="177"/>
      <c r="P288" s="178">
        <f>SUM(P289:P309)</f>
        <v>0</v>
      </c>
      <c r="R288" s="178">
        <f>SUM(R289:R309)</f>
        <v>0.11521859999999998</v>
      </c>
      <c r="T288" s="179">
        <f>SUM(T289:T309)</f>
        <v>2.4297799999999998E-2</v>
      </c>
      <c r="AR288" s="174" t="s">
        <v>82</v>
      </c>
      <c r="AT288" s="180" t="s">
        <v>71</v>
      </c>
      <c r="AU288" s="180" t="s">
        <v>80</v>
      </c>
      <c r="AY288" s="174" t="s">
        <v>128</v>
      </c>
      <c r="BK288" s="181">
        <f>SUM(BK289:BK309)</f>
        <v>0</v>
      </c>
    </row>
    <row r="289" spans="2:65" s="10" customFormat="1" ht="16.5" customHeight="1" x14ac:dyDescent="0.2">
      <c r="B289" s="5"/>
      <c r="C289" s="191" t="s">
        <v>457</v>
      </c>
      <c r="D289" s="191" t="s">
        <v>131</v>
      </c>
      <c r="E289" s="192" t="s">
        <v>458</v>
      </c>
      <c r="F289" s="193" t="s">
        <v>459</v>
      </c>
      <c r="G289" s="194" t="s">
        <v>134</v>
      </c>
      <c r="H289" s="195">
        <v>78.38</v>
      </c>
      <c r="I289" s="7">
        <v>0</v>
      </c>
      <c r="J289" s="8">
        <f>ROUND(I289*H289,2)</f>
        <v>0</v>
      </c>
      <c r="K289" s="6" t="s">
        <v>135</v>
      </c>
      <c r="L289" s="5"/>
      <c r="M289" s="9" t="s">
        <v>3</v>
      </c>
      <c r="N289" s="184" t="s">
        <v>43</v>
      </c>
      <c r="P289" s="185">
        <f>O289*H289</f>
        <v>0</v>
      </c>
      <c r="Q289" s="185">
        <v>1E-3</v>
      </c>
      <c r="R289" s="185">
        <f>Q289*H289</f>
        <v>7.8379999999999991E-2</v>
      </c>
      <c r="S289" s="185">
        <v>3.1E-4</v>
      </c>
      <c r="T289" s="186">
        <f>S289*H289</f>
        <v>2.4297799999999998E-2</v>
      </c>
      <c r="AR289" s="187" t="s">
        <v>233</v>
      </c>
      <c r="AT289" s="187" t="s">
        <v>131</v>
      </c>
      <c r="AU289" s="187" t="s">
        <v>82</v>
      </c>
      <c r="AY289" s="110" t="s">
        <v>128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10" t="s">
        <v>80</v>
      </c>
      <c r="BK289" s="188">
        <f>ROUND(I289*H289,2)</f>
        <v>0</v>
      </c>
      <c r="BL289" s="110" t="s">
        <v>233</v>
      </c>
      <c r="BM289" s="187" t="s">
        <v>460</v>
      </c>
    </row>
    <row r="290" spans="2:65" s="10" customFormat="1" x14ac:dyDescent="0.2">
      <c r="B290" s="5"/>
      <c r="C290" s="196"/>
      <c r="D290" s="197" t="s">
        <v>138</v>
      </c>
      <c r="E290" s="196"/>
      <c r="F290" s="198" t="s">
        <v>461</v>
      </c>
      <c r="G290" s="196"/>
      <c r="H290" s="196"/>
      <c r="L290" s="5"/>
      <c r="M290" s="189"/>
      <c r="T290" s="190"/>
      <c r="AT290" s="110" t="s">
        <v>138</v>
      </c>
      <c r="AU290" s="110" t="s">
        <v>82</v>
      </c>
    </row>
    <row r="291" spans="2:65" s="10" customFormat="1" x14ac:dyDescent="0.2">
      <c r="B291" s="5"/>
      <c r="C291" s="196"/>
      <c r="D291" s="216" t="s">
        <v>140</v>
      </c>
      <c r="E291" s="196"/>
      <c r="F291" s="217" t="s">
        <v>462</v>
      </c>
      <c r="G291" s="196"/>
      <c r="H291" s="196"/>
      <c r="L291" s="5"/>
      <c r="M291" s="189"/>
      <c r="T291" s="190"/>
      <c r="AT291" s="110" t="s">
        <v>140</v>
      </c>
      <c r="AU291" s="110" t="s">
        <v>82</v>
      </c>
    </row>
    <row r="292" spans="2:65" s="12" customFormat="1" x14ac:dyDescent="0.2">
      <c r="B292" s="203"/>
      <c r="C292" s="221"/>
      <c r="D292" s="197" t="s">
        <v>142</v>
      </c>
      <c r="E292" s="222" t="s">
        <v>3</v>
      </c>
      <c r="F292" s="223" t="s">
        <v>463</v>
      </c>
      <c r="G292" s="221"/>
      <c r="H292" s="224">
        <v>58.24</v>
      </c>
      <c r="L292" s="203"/>
      <c r="M292" s="205"/>
      <c r="T292" s="206"/>
      <c r="AT292" s="204" t="s">
        <v>142</v>
      </c>
      <c r="AU292" s="204" t="s">
        <v>82</v>
      </c>
      <c r="AV292" s="12" t="s">
        <v>82</v>
      </c>
      <c r="AW292" s="12" t="s">
        <v>33</v>
      </c>
      <c r="AX292" s="12" t="s">
        <v>72</v>
      </c>
      <c r="AY292" s="204" t="s">
        <v>128</v>
      </c>
    </row>
    <row r="293" spans="2:65" s="12" customFormat="1" x14ac:dyDescent="0.2">
      <c r="B293" s="203"/>
      <c r="C293" s="221"/>
      <c r="D293" s="197" t="s">
        <v>142</v>
      </c>
      <c r="E293" s="222" t="s">
        <v>3</v>
      </c>
      <c r="F293" s="223" t="s">
        <v>154</v>
      </c>
      <c r="G293" s="221"/>
      <c r="H293" s="224">
        <v>20.14</v>
      </c>
      <c r="L293" s="203"/>
      <c r="M293" s="205"/>
      <c r="T293" s="206"/>
      <c r="AT293" s="204" t="s">
        <v>142</v>
      </c>
      <c r="AU293" s="204" t="s">
        <v>82</v>
      </c>
      <c r="AV293" s="12" t="s">
        <v>82</v>
      </c>
      <c r="AW293" s="12" t="s">
        <v>33</v>
      </c>
      <c r="AX293" s="12" t="s">
        <v>72</v>
      </c>
      <c r="AY293" s="204" t="s">
        <v>128</v>
      </c>
    </row>
    <row r="294" spans="2:65" s="13" customFormat="1" x14ac:dyDescent="0.2">
      <c r="B294" s="207"/>
      <c r="C294" s="225"/>
      <c r="D294" s="197" t="s">
        <v>142</v>
      </c>
      <c r="E294" s="226" t="s">
        <v>3</v>
      </c>
      <c r="F294" s="227" t="s">
        <v>147</v>
      </c>
      <c r="G294" s="225"/>
      <c r="H294" s="228">
        <v>78.38</v>
      </c>
      <c r="L294" s="207"/>
      <c r="M294" s="209"/>
      <c r="T294" s="210"/>
      <c r="AT294" s="208" t="s">
        <v>142</v>
      </c>
      <c r="AU294" s="208" t="s">
        <v>82</v>
      </c>
      <c r="AV294" s="13" t="s">
        <v>136</v>
      </c>
      <c r="AW294" s="13" t="s">
        <v>33</v>
      </c>
      <c r="AX294" s="13" t="s">
        <v>80</v>
      </c>
      <c r="AY294" s="208" t="s">
        <v>128</v>
      </c>
    </row>
    <row r="295" spans="2:65" s="10" customFormat="1" ht="16.5" customHeight="1" x14ac:dyDescent="0.2">
      <c r="B295" s="5"/>
      <c r="C295" s="191" t="s">
        <v>464</v>
      </c>
      <c r="D295" s="191" t="s">
        <v>131</v>
      </c>
      <c r="E295" s="192" t="s">
        <v>465</v>
      </c>
      <c r="F295" s="193" t="s">
        <v>466</v>
      </c>
      <c r="G295" s="194" t="s">
        <v>134</v>
      </c>
      <c r="H295" s="195">
        <v>20.14</v>
      </c>
      <c r="I295" s="7">
        <v>0</v>
      </c>
      <c r="J295" s="8">
        <f>ROUND(I295*H295,2)</f>
        <v>0</v>
      </c>
      <c r="K295" s="6" t="s">
        <v>135</v>
      </c>
      <c r="L295" s="5"/>
      <c r="M295" s="9" t="s">
        <v>3</v>
      </c>
      <c r="N295" s="184" t="s">
        <v>43</v>
      </c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AR295" s="187" t="s">
        <v>233</v>
      </c>
      <c r="AT295" s="187" t="s">
        <v>131</v>
      </c>
      <c r="AU295" s="187" t="s">
        <v>82</v>
      </c>
      <c r="AY295" s="110" t="s">
        <v>128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10" t="s">
        <v>80</v>
      </c>
      <c r="BK295" s="188">
        <f>ROUND(I295*H295,2)</f>
        <v>0</v>
      </c>
      <c r="BL295" s="110" t="s">
        <v>233</v>
      </c>
      <c r="BM295" s="187" t="s">
        <v>467</v>
      </c>
    </row>
    <row r="296" spans="2:65" s="10" customFormat="1" ht="19.5" x14ac:dyDescent="0.2">
      <c r="B296" s="5"/>
      <c r="C296" s="196"/>
      <c r="D296" s="197" t="s">
        <v>138</v>
      </c>
      <c r="E296" s="196"/>
      <c r="F296" s="198" t="s">
        <v>468</v>
      </c>
      <c r="G296" s="196"/>
      <c r="H296" s="196"/>
      <c r="L296" s="5"/>
      <c r="M296" s="189"/>
      <c r="T296" s="190"/>
      <c r="AT296" s="110" t="s">
        <v>138</v>
      </c>
      <c r="AU296" s="110" t="s">
        <v>82</v>
      </c>
    </row>
    <row r="297" spans="2:65" s="10" customFormat="1" x14ac:dyDescent="0.2">
      <c r="B297" s="5"/>
      <c r="C297" s="196"/>
      <c r="D297" s="216" t="s">
        <v>140</v>
      </c>
      <c r="E297" s="196"/>
      <c r="F297" s="217" t="s">
        <v>469</v>
      </c>
      <c r="G297" s="196"/>
      <c r="H297" s="196"/>
      <c r="L297" s="5"/>
      <c r="M297" s="189"/>
      <c r="T297" s="190"/>
      <c r="AT297" s="110" t="s">
        <v>140</v>
      </c>
      <c r="AU297" s="110" t="s">
        <v>82</v>
      </c>
    </row>
    <row r="298" spans="2:65" s="10" customFormat="1" ht="16.5" customHeight="1" x14ac:dyDescent="0.2">
      <c r="B298" s="5"/>
      <c r="C298" s="233" t="s">
        <v>470</v>
      </c>
      <c r="D298" s="233" t="s">
        <v>323</v>
      </c>
      <c r="E298" s="234" t="s">
        <v>471</v>
      </c>
      <c r="F298" s="235" t="s">
        <v>472</v>
      </c>
      <c r="G298" s="236" t="s">
        <v>134</v>
      </c>
      <c r="H298" s="237">
        <v>21.146999999999998</v>
      </c>
      <c r="I298" s="15">
        <v>0</v>
      </c>
      <c r="J298" s="16">
        <f>ROUND(I298*H298,2)</f>
        <v>0</v>
      </c>
      <c r="K298" s="14" t="s">
        <v>135</v>
      </c>
      <c r="L298" s="211"/>
      <c r="M298" s="17" t="s">
        <v>3</v>
      </c>
      <c r="N298" s="212" t="s">
        <v>43</v>
      </c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AR298" s="187" t="s">
        <v>326</v>
      </c>
      <c r="AT298" s="187" t="s">
        <v>323</v>
      </c>
      <c r="AU298" s="187" t="s">
        <v>82</v>
      </c>
      <c r="AY298" s="110" t="s">
        <v>128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10" t="s">
        <v>80</v>
      </c>
      <c r="BK298" s="188">
        <f>ROUND(I298*H298,2)</f>
        <v>0</v>
      </c>
      <c r="BL298" s="110" t="s">
        <v>233</v>
      </c>
      <c r="BM298" s="187" t="s">
        <v>473</v>
      </c>
    </row>
    <row r="299" spans="2:65" s="10" customFormat="1" x14ac:dyDescent="0.2">
      <c r="B299" s="5"/>
      <c r="C299" s="196"/>
      <c r="D299" s="197" t="s">
        <v>138</v>
      </c>
      <c r="E299" s="196"/>
      <c r="F299" s="198" t="s">
        <v>472</v>
      </c>
      <c r="G299" s="196"/>
      <c r="H299" s="196"/>
      <c r="L299" s="5"/>
      <c r="M299" s="189"/>
      <c r="T299" s="190"/>
      <c r="AT299" s="110" t="s">
        <v>138</v>
      </c>
      <c r="AU299" s="110" t="s">
        <v>82</v>
      </c>
    </row>
    <row r="300" spans="2:65" s="12" customFormat="1" x14ac:dyDescent="0.2">
      <c r="B300" s="203"/>
      <c r="C300" s="221"/>
      <c r="D300" s="197" t="s">
        <v>142</v>
      </c>
      <c r="E300" s="221"/>
      <c r="F300" s="223" t="s">
        <v>474</v>
      </c>
      <c r="G300" s="221"/>
      <c r="H300" s="224">
        <v>21.146999999999998</v>
      </c>
      <c r="L300" s="203"/>
      <c r="M300" s="205"/>
      <c r="T300" s="206"/>
      <c r="AT300" s="204" t="s">
        <v>142</v>
      </c>
      <c r="AU300" s="204" t="s">
        <v>82</v>
      </c>
      <c r="AV300" s="12" t="s">
        <v>82</v>
      </c>
      <c r="AW300" s="12" t="s">
        <v>4</v>
      </c>
      <c r="AX300" s="12" t="s">
        <v>80</v>
      </c>
      <c r="AY300" s="204" t="s">
        <v>128</v>
      </c>
    </row>
    <row r="301" spans="2:65" s="10" customFormat="1" ht="24.2" customHeight="1" x14ac:dyDescent="0.2">
      <c r="B301" s="5"/>
      <c r="C301" s="191" t="s">
        <v>475</v>
      </c>
      <c r="D301" s="191" t="s">
        <v>131</v>
      </c>
      <c r="E301" s="192" t="s">
        <v>476</v>
      </c>
      <c r="F301" s="193" t="s">
        <v>477</v>
      </c>
      <c r="G301" s="194" t="s">
        <v>134</v>
      </c>
      <c r="H301" s="195">
        <v>78.38</v>
      </c>
      <c r="I301" s="7">
        <v>0</v>
      </c>
      <c r="J301" s="8">
        <f>ROUND(I301*H301,2)</f>
        <v>0</v>
      </c>
      <c r="K301" s="6" t="s">
        <v>135</v>
      </c>
      <c r="L301" s="5"/>
      <c r="M301" s="9" t="s">
        <v>3</v>
      </c>
      <c r="N301" s="184" t="s">
        <v>43</v>
      </c>
      <c r="P301" s="185">
        <f>O301*H301</f>
        <v>0</v>
      </c>
      <c r="Q301" s="185">
        <v>2.1000000000000001E-4</v>
      </c>
      <c r="R301" s="185">
        <f>Q301*H301</f>
        <v>1.64598E-2</v>
      </c>
      <c r="S301" s="185">
        <v>0</v>
      </c>
      <c r="T301" s="186">
        <f>S301*H301</f>
        <v>0</v>
      </c>
      <c r="AR301" s="187" t="s">
        <v>233</v>
      </c>
      <c r="AT301" s="187" t="s">
        <v>131</v>
      </c>
      <c r="AU301" s="187" t="s">
        <v>82</v>
      </c>
      <c r="AY301" s="110" t="s">
        <v>128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110" t="s">
        <v>80</v>
      </c>
      <c r="BK301" s="188">
        <f>ROUND(I301*H301,2)</f>
        <v>0</v>
      </c>
      <c r="BL301" s="110" t="s">
        <v>233</v>
      </c>
      <c r="BM301" s="187" t="s">
        <v>478</v>
      </c>
    </row>
    <row r="302" spans="2:65" s="10" customFormat="1" ht="19.5" x14ac:dyDescent="0.2">
      <c r="B302" s="5"/>
      <c r="C302" s="196"/>
      <c r="D302" s="197" t="s">
        <v>138</v>
      </c>
      <c r="E302" s="196"/>
      <c r="F302" s="198" t="s">
        <v>479</v>
      </c>
      <c r="G302" s="196"/>
      <c r="H302" s="196"/>
      <c r="L302" s="5"/>
      <c r="M302" s="189"/>
      <c r="T302" s="190"/>
      <c r="AT302" s="110" t="s">
        <v>138</v>
      </c>
      <c r="AU302" s="110" t="s">
        <v>82</v>
      </c>
    </row>
    <row r="303" spans="2:65" s="10" customFormat="1" x14ac:dyDescent="0.2">
      <c r="B303" s="5"/>
      <c r="C303" s="196"/>
      <c r="D303" s="216" t="s">
        <v>140</v>
      </c>
      <c r="E303" s="196"/>
      <c r="F303" s="217" t="s">
        <v>480</v>
      </c>
      <c r="G303" s="196"/>
      <c r="H303" s="196"/>
      <c r="L303" s="5"/>
      <c r="M303" s="189"/>
      <c r="T303" s="190"/>
      <c r="AT303" s="110" t="s">
        <v>140</v>
      </c>
      <c r="AU303" s="110" t="s">
        <v>82</v>
      </c>
    </row>
    <row r="304" spans="2:65" s="10" customFormat="1" ht="33" customHeight="1" x14ac:dyDescent="0.2">
      <c r="B304" s="5"/>
      <c r="C304" s="191" t="s">
        <v>481</v>
      </c>
      <c r="D304" s="191" t="s">
        <v>131</v>
      </c>
      <c r="E304" s="192" t="s">
        <v>482</v>
      </c>
      <c r="F304" s="193" t="s">
        <v>483</v>
      </c>
      <c r="G304" s="194" t="s">
        <v>134</v>
      </c>
      <c r="H304" s="195">
        <v>78.38</v>
      </c>
      <c r="I304" s="7">
        <v>0</v>
      </c>
      <c r="J304" s="8">
        <f>ROUND(I304*H304,2)</f>
        <v>0</v>
      </c>
      <c r="K304" s="6" t="s">
        <v>135</v>
      </c>
      <c r="L304" s="5"/>
      <c r="M304" s="9" t="s">
        <v>3</v>
      </c>
      <c r="N304" s="184" t="s">
        <v>43</v>
      </c>
      <c r="P304" s="185">
        <f>O304*H304</f>
        <v>0</v>
      </c>
      <c r="Q304" s="185">
        <v>2.5999999999999998E-4</v>
      </c>
      <c r="R304" s="185">
        <f>Q304*H304</f>
        <v>2.0378799999999996E-2</v>
      </c>
      <c r="S304" s="185">
        <v>0</v>
      </c>
      <c r="T304" s="186">
        <f>S304*H304</f>
        <v>0</v>
      </c>
      <c r="AR304" s="187" t="s">
        <v>233</v>
      </c>
      <c r="AT304" s="187" t="s">
        <v>131</v>
      </c>
      <c r="AU304" s="187" t="s">
        <v>82</v>
      </c>
      <c r="AY304" s="110" t="s">
        <v>128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10" t="s">
        <v>80</v>
      </c>
      <c r="BK304" s="188">
        <f>ROUND(I304*H304,2)</f>
        <v>0</v>
      </c>
      <c r="BL304" s="110" t="s">
        <v>233</v>
      </c>
      <c r="BM304" s="187" t="s">
        <v>484</v>
      </c>
    </row>
    <row r="305" spans="2:65" s="10" customFormat="1" ht="29.25" x14ac:dyDescent="0.2">
      <c r="B305" s="5"/>
      <c r="C305" s="196"/>
      <c r="D305" s="197" t="s">
        <v>138</v>
      </c>
      <c r="E305" s="196"/>
      <c r="F305" s="198" t="s">
        <v>485</v>
      </c>
      <c r="G305" s="196"/>
      <c r="H305" s="196"/>
      <c r="L305" s="5"/>
      <c r="M305" s="189"/>
      <c r="T305" s="190"/>
      <c r="AT305" s="110" t="s">
        <v>138</v>
      </c>
      <c r="AU305" s="110" t="s">
        <v>82</v>
      </c>
    </row>
    <row r="306" spans="2:65" s="10" customFormat="1" x14ac:dyDescent="0.2">
      <c r="B306" s="5"/>
      <c r="C306" s="196"/>
      <c r="D306" s="216" t="s">
        <v>140</v>
      </c>
      <c r="E306" s="196"/>
      <c r="F306" s="217" t="s">
        <v>486</v>
      </c>
      <c r="G306" s="196"/>
      <c r="H306" s="196"/>
      <c r="L306" s="5"/>
      <c r="M306" s="189"/>
      <c r="T306" s="190"/>
      <c r="AT306" s="110" t="s">
        <v>140</v>
      </c>
      <c r="AU306" s="110" t="s">
        <v>82</v>
      </c>
    </row>
    <row r="307" spans="2:65" s="12" customFormat="1" x14ac:dyDescent="0.2">
      <c r="B307" s="203"/>
      <c r="C307" s="221"/>
      <c r="D307" s="197" t="s">
        <v>142</v>
      </c>
      <c r="E307" s="222" t="s">
        <v>3</v>
      </c>
      <c r="F307" s="223" t="s">
        <v>463</v>
      </c>
      <c r="G307" s="221"/>
      <c r="H307" s="224">
        <v>58.24</v>
      </c>
      <c r="L307" s="203"/>
      <c r="M307" s="205"/>
      <c r="T307" s="206"/>
      <c r="AT307" s="204" t="s">
        <v>142</v>
      </c>
      <c r="AU307" s="204" t="s">
        <v>82</v>
      </c>
      <c r="AV307" s="12" t="s">
        <v>82</v>
      </c>
      <c r="AW307" s="12" t="s">
        <v>33</v>
      </c>
      <c r="AX307" s="12" t="s">
        <v>72</v>
      </c>
      <c r="AY307" s="204" t="s">
        <v>128</v>
      </c>
    </row>
    <row r="308" spans="2:65" s="12" customFormat="1" x14ac:dyDescent="0.2">
      <c r="B308" s="203"/>
      <c r="C308" s="221"/>
      <c r="D308" s="197" t="s">
        <v>142</v>
      </c>
      <c r="E308" s="222" t="s">
        <v>3</v>
      </c>
      <c r="F308" s="223" t="s">
        <v>154</v>
      </c>
      <c r="G308" s="221"/>
      <c r="H308" s="224">
        <v>20.14</v>
      </c>
      <c r="L308" s="203"/>
      <c r="M308" s="205"/>
      <c r="T308" s="206"/>
      <c r="AT308" s="204" t="s">
        <v>142</v>
      </c>
      <c r="AU308" s="204" t="s">
        <v>82</v>
      </c>
      <c r="AV308" s="12" t="s">
        <v>82</v>
      </c>
      <c r="AW308" s="12" t="s">
        <v>33</v>
      </c>
      <c r="AX308" s="12" t="s">
        <v>72</v>
      </c>
      <c r="AY308" s="204" t="s">
        <v>128</v>
      </c>
    </row>
    <row r="309" spans="2:65" s="13" customFormat="1" x14ac:dyDescent="0.2">
      <c r="B309" s="207"/>
      <c r="C309" s="225"/>
      <c r="D309" s="197" t="s">
        <v>142</v>
      </c>
      <c r="E309" s="226" t="s">
        <v>3</v>
      </c>
      <c r="F309" s="227" t="s">
        <v>147</v>
      </c>
      <c r="G309" s="225"/>
      <c r="H309" s="228">
        <v>78.38</v>
      </c>
      <c r="L309" s="207"/>
      <c r="M309" s="209"/>
      <c r="T309" s="210"/>
      <c r="AT309" s="208" t="s">
        <v>142</v>
      </c>
      <c r="AU309" s="208" t="s">
        <v>82</v>
      </c>
      <c r="AV309" s="13" t="s">
        <v>136</v>
      </c>
      <c r="AW309" s="13" t="s">
        <v>33</v>
      </c>
      <c r="AX309" s="13" t="s">
        <v>80</v>
      </c>
      <c r="AY309" s="208" t="s">
        <v>128</v>
      </c>
    </row>
    <row r="310" spans="2:65" s="4" customFormat="1" ht="26.1" customHeight="1" x14ac:dyDescent="0.2">
      <c r="B310" s="173"/>
      <c r="C310" s="229"/>
      <c r="D310" s="230" t="s">
        <v>71</v>
      </c>
      <c r="E310" s="232" t="s">
        <v>323</v>
      </c>
      <c r="F310" s="232" t="s">
        <v>487</v>
      </c>
      <c r="G310" s="229"/>
      <c r="H310" s="229"/>
      <c r="J310" s="176">
        <f>BK310</f>
        <v>0</v>
      </c>
      <c r="L310" s="173"/>
      <c r="M310" s="177"/>
      <c r="P310" s="178">
        <f>P311+P314</f>
        <v>0</v>
      </c>
      <c r="R310" s="178">
        <f>R311+R314</f>
        <v>2.23E-2</v>
      </c>
      <c r="T310" s="179">
        <f>T311+T314</f>
        <v>0</v>
      </c>
      <c r="AR310" s="174" t="s">
        <v>155</v>
      </c>
      <c r="AT310" s="180" t="s">
        <v>71</v>
      </c>
      <c r="AU310" s="180" t="s">
        <v>72</v>
      </c>
      <c r="AY310" s="174" t="s">
        <v>128</v>
      </c>
      <c r="BK310" s="181">
        <f>BK311+BK314</f>
        <v>0</v>
      </c>
    </row>
    <row r="311" spans="2:65" s="4" customFormat="1" ht="22.7" customHeight="1" x14ac:dyDescent="0.2">
      <c r="B311" s="173"/>
      <c r="C311" s="229"/>
      <c r="D311" s="230" t="s">
        <v>71</v>
      </c>
      <c r="E311" s="231" t="s">
        <v>488</v>
      </c>
      <c r="F311" s="231" t="s">
        <v>489</v>
      </c>
      <c r="G311" s="229"/>
      <c r="H311" s="229"/>
      <c r="J311" s="183">
        <f>BK311</f>
        <v>0</v>
      </c>
      <c r="L311" s="173"/>
      <c r="M311" s="177"/>
      <c r="P311" s="178">
        <f>SUM(P312:P313)</f>
        <v>0</v>
      </c>
      <c r="R311" s="178">
        <f>SUM(R312:R313)</f>
        <v>0</v>
      </c>
      <c r="T311" s="179">
        <f>SUM(T312:T313)</f>
        <v>0</v>
      </c>
      <c r="AR311" s="174" t="s">
        <v>155</v>
      </c>
      <c r="AT311" s="180" t="s">
        <v>71</v>
      </c>
      <c r="AU311" s="180" t="s">
        <v>80</v>
      </c>
      <c r="AY311" s="174" t="s">
        <v>128</v>
      </c>
      <c r="BK311" s="181">
        <f>SUM(BK312:BK313)</f>
        <v>0</v>
      </c>
    </row>
    <row r="312" spans="2:65" s="10" customFormat="1" ht="16.5" customHeight="1" x14ac:dyDescent="0.2">
      <c r="B312" s="5"/>
      <c r="C312" s="191" t="s">
        <v>490</v>
      </c>
      <c r="D312" s="191" t="s">
        <v>131</v>
      </c>
      <c r="E312" s="192" t="s">
        <v>491</v>
      </c>
      <c r="F312" s="193" t="s">
        <v>492</v>
      </c>
      <c r="G312" s="194" t="s">
        <v>493</v>
      </c>
      <c r="H312" s="195">
        <v>1</v>
      </c>
      <c r="I312" s="7">
        <v>0</v>
      </c>
      <c r="J312" s="8">
        <f>ROUND(I312*H312,2)</f>
        <v>0</v>
      </c>
      <c r="K312" s="6" t="s">
        <v>3</v>
      </c>
      <c r="L312" s="5"/>
      <c r="M312" s="9" t="s">
        <v>3</v>
      </c>
      <c r="N312" s="184" t="s">
        <v>43</v>
      </c>
      <c r="P312" s="185">
        <f>O312*H312</f>
        <v>0</v>
      </c>
      <c r="Q312" s="185">
        <v>0</v>
      </c>
      <c r="R312" s="185">
        <f>Q312*H312</f>
        <v>0</v>
      </c>
      <c r="S312" s="185">
        <v>0</v>
      </c>
      <c r="T312" s="186">
        <f>S312*H312</f>
        <v>0</v>
      </c>
      <c r="AR312" s="187" t="s">
        <v>494</v>
      </c>
      <c r="AT312" s="187" t="s">
        <v>131</v>
      </c>
      <c r="AU312" s="187" t="s">
        <v>82</v>
      </c>
      <c r="AY312" s="110" t="s">
        <v>128</v>
      </c>
      <c r="BE312" s="188">
        <f>IF(N312="základní",J312,0)</f>
        <v>0</v>
      </c>
      <c r="BF312" s="188">
        <f>IF(N312="snížená",J312,0)</f>
        <v>0</v>
      </c>
      <c r="BG312" s="188">
        <f>IF(N312="zákl. přenesená",J312,0)</f>
        <v>0</v>
      </c>
      <c r="BH312" s="188">
        <f>IF(N312="sníž. přenesená",J312,0)</f>
        <v>0</v>
      </c>
      <c r="BI312" s="188">
        <f>IF(N312="nulová",J312,0)</f>
        <v>0</v>
      </c>
      <c r="BJ312" s="110" t="s">
        <v>80</v>
      </c>
      <c r="BK312" s="188">
        <f>ROUND(I312*H312,2)</f>
        <v>0</v>
      </c>
      <c r="BL312" s="110" t="s">
        <v>494</v>
      </c>
      <c r="BM312" s="187" t="s">
        <v>495</v>
      </c>
    </row>
    <row r="313" spans="2:65" s="10" customFormat="1" x14ac:dyDescent="0.2">
      <c r="B313" s="5"/>
      <c r="C313" s="196"/>
      <c r="D313" s="197" t="s">
        <v>138</v>
      </c>
      <c r="E313" s="196"/>
      <c r="F313" s="198" t="s">
        <v>492</v>
      </c>
      <c r="G313" s="196"/>
      <c r="H313" s="196"/>
      <c r="L313" s="5"/>
      <c r="M313" s="189"/>
      <c r="T313" s="190"/>
      <c r="AT313" s="110" t="s">
        <v>138</v>
      </c>
      <c r="AU313" s="110" t="s">
        <v>82</v>
      </c>
    </row>
    <row r="314" spans="2:65" s="4" customFormat="1" ht="22.7" customHeight="1" x14ac:dyDescent="0.2">
      <c r="B314" s="173"/>
      <c r="C314" s="229"/>
      <c r="D314" s="230" t="s">
        <v>71</v>
      </c>
      <c r="E314" s="231" t="s">
        <v>496</v>
      </c>
      <c r="F314" s="231" t="s">
        <v>497</v>
      </c>
      <c r="G314" s="229"/>
      <c r="H314" s="229"/>
      <c r="J314" s="183">
        <f>BK314</f>
        <v>0</v>
      </c>
      <c r="L314" s="173"/>
      <c r="M314" s="177"/>
      <c r="P314" s="178">
        <f>SUM(P315:P320)</f>
        <v>0</v>
      </c>
      <c r="R314" s="178">
        <f>SUM(R315:R320)</f>
        <v>2.23E-2</v>
      </c>
      <c r="T314" s="179">
        <f>SUM(T315:T320)</f>
        <v>0</v>
      </c>
      <c r="AR314" s="174" t="s">
        <v>155</v>
      </c>
      <c r="AT314" s="180" t="s">
        <v>71</v>
      </c>
      <c r="AU314" s="180" t="s">
        <v>80</v>
      </c>
      <c r="AY314" s="174" t="s">
        <v>128</v>
      </c>
      <c r="BK314" s="181">
        <f>SUM(BK315:BK320)</f>
        <v>0</v>
      </c>
    </row>
    <row r="315" spans="2:65" s="10" customFormat="1" ht="24.2" customHeight="1" x14ac:dyDescent="0.2">
      <c r="B315" s="5"/>
      <c r="C315" s="191" t="s">
        <v>498</v>
      </c>
      <c r="D315" s="191" t="s">
        <v>131</v>
      </c>
      <c r="E315" s="192" t="s">
        <v>499</v>
      </c>
      <c r="F315" s="193" t="s">
        <v>500</v>
      </c>
      <c r="G315" s="194" t="s">
        <v>183</v>
      </c>
      <c r="H315" s="195">
        <v>30</v>
      </c>
      <c r="I315" s="7">
        <v>0</v>
      </c>
      <c r="J315" s="8">
        <f>ROUND(I315*H315,2)</f>
        <v>0</v>
      </c>
      <c r="K315" s="6" t="s">
        <v>135</v>
      </c>
      <c r="L315" s="5"/>
      <c r="M315" s="9" t="s">
        <v>3</v>
      </c>
      <c r="N315" s="184" t="s">
        <v>43</v>
      </c>
      <c r="P315" s="185">
        <f>O315*H315</f>
        <v>0</v>
      </c>
      <c r="Q315" s="185">
        <v>1.4999999999999999E-4</v>
      </c>
      <c r="R315" s="185">
        <f>Q315*H315</f>
        <v>4.4999999999999997E-3</v>
      </c>
      <c r="S315" s="185">
        <v>0</v>
      </c>
      <c r="T315" s="186">
        <f>S315*H315</f>
        <v>0</v>
      </c>
      <c r="AR315" s="187" t="s">
        <v>494</v>
      </c>
      <c r="AT315" s="187" t="s">
        <v>131</v>
      </c>
      <c r="AU315" s="187" t="s">
        <v>82</v>
      </c>
      <c r="AY315" s="110" t="s">
        <v>128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10" t="s">
        <v>80</v>
      </c>
      <c r="BK315" s="188">
        <f>ROUND(I315*H315,2)</f>
        <v>0</v>
      </c>
      <c r="BL315" s="110" t="s">
        <v>494</v>
      </c>
      <c r="BM315" s="187" t="s">
        <v>501</v>
      </c>
    </row>
    <row r="316" spans="2:65" s="10" customFormat="1" ht="19.5" x14ac:dyDescent="0.2">
      <c r="B316" s="5"/>
      <c r="C316" s="196"/>
      <c r="D316" s="197" t="s">
        <v>138</v>
      </c>
      <c r="E316" s="196"/>
      <c r="F316" s="198" t="s">
        <v>502</v>
      </c>
      <c r="G316" s="196"/>
      <c r="H316" s="196"/>
      <c r="L316" s="5"/>
      <c r="M316" s="189"/>
      <c r="T316" s="190"/>
      <c r="AT316" s="110" t="s">
        <v>138</v>
      </c>
      <c r="AU316" s="110" t="s">
        <v>82</v>
      </c>
    </row>
    <row r="317" spans="2:65" s="10" customFormat="1" x14ac:dyDescent="0.2">
      <c r="B317" s="5"/>
      <c r="C317" s="196"/>
      <c r="D317" s="216" t="s">
        <v>140</v>
      </c>
      <c r="E317" s="196"/>
      <c r="F317" s="217" t="s">
        <v>503</v>
      </c>
      <c r="G317" s="196"/>
      <c r="H317" s="196"/>
      <c r="L317" s="5"/>
      <c r="M317" s="189"/>
      <c r="T317" s="190"/>
      <c r="AT317" s="110" t="s">
        <v>140</v>
      </c>
      <c r="AU317" s="110" t="s">
        <v>82</v>
      </c>
    </row>
    <row r="318" spans="2:65" s="10" customFormat="1" ht="33" customHeight="1" x14ac:dyDescent="0.2">
      <c r="B318" s="5"/>
      <c r="C318" s="191" t="s">
        <v>504</v>
      </c>
      <c r="D318" s="191" t="s">
        <v>131</v>
      </c>
      <c r="E318" s="192" t="s">
        <v>505</v>
      </c>
      <c r="F318" s="193" t="s">
        <v>506</v>
      </c>
      <c r="G318" s="194" t="s">
        <v>183</v>
      </c>
      <c r="H318" s="195">
        <v>10</v>
      </c>
      <c r="I318" s="7">
        <v>0</v>
      </c>
      <c r="J318" s="8">
        <f>ROUND(I318*H318,2)</f>
        <v>0</v>
      </c>
      <c r="K318" s="6" t="s">
        <v>135</v>
      </c>
      <c r="L318" s="5"/>
      <c r="M318" s="9" t="s">
        <v>3</v>
      </c>
      <c r="N318" s="184" t="s">
        <v>43</v>
      </c>
      <c r="P318" s="185">
        <f>O318*H318</f>
        <v>0</v>
      </c>
      <c r="Q318" s="185">
        <v>1.7799999999999999E-3</v>
      </c>
      <c r="R318" s="185">
        <f>Q318*H318</f>
        <v>1.78E-2</v>
      </c>
      <c r="S318" s="185">
        <v>0</v>
      </c>
      <c r="T318" s="186">
        <f>S318*H318</f>
        <v>0</v>
      </c>
      <c r="AR318" s="187" t="s">
        <v>494</v>
      </c>
      <c r="AT318" s="187" t="s">
        <v>131</v>
      </c>
      <c r="AU318" s="187" t="s">
        <v>82</v>
      </c>
      <c r="AY318" s="110" t="s">
        <v>128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110" t="s">
        <v>80</v>
      </c>
      <c r="BK318" s="188">
        <f>ROUND(I318*H318,2)</f>
        <v>0</v>
      </c>
      <c r="BL318" s="110" t="s">
        <v>494</v>
      </c>
      <c r="BM318" s="187" t="s">
        <v>507</v>
      </c>
    </row>
    <row r="319" spans="2:65" s="10" customFormat="1" ht="19.5" x14ac:dyDescent="0.2">
      <c r="B319" s="5"/>
      <c r="C319" s="196"/>
      <c r="D319" s="197" t="s">
        <v>138</v>
      </c>
      <c r="E319" s="196"/>
      <c r="F319" s="198" t="s">
        <v>508</v>
      </c>
      <c r="G319" s="196"/>
      <c r="H319" s="196"/>
      <c r="L319" s="5"/>
      <c r="M319" s="189"/>
      <c r="T319" s="190"/>
      <c r="AT319" s="110" t="s">
        <v>138</v>
      </c>
      <c r="AU319" s="110" t="s">
        <v>82</v>
      </c>
    </row>
    <row r="320" spans="2:65" s="10" customFormat="1" x14ac:dyDescent="0.2">
      <c r="B320" s="5"/>
      <c r="C320" s="196"/>
      <c r="D320" s="216" t="s">
        <v>140</v>
      </c>
      <c r="E320" s="196"/>
      <c r="F320" s="217" t="s">
        <v>509</v>
      </c>
      <c r="G320" s="196"/>
      <c r="H320" s="196"/>
      <c r="L320" s="5"/>
      <c r="M320" s="213"/>
      <c r="N320" s="214"/>
      <c r="O320" s="214"/>
      <c r="P320" s="214"/>
      <c r="Q320" s="214"/>
      <c r="R320" s="214"/>
      <c r="S320" s="214"/>
      <c r="T320" s="215"/>
      <c r="AT320" s="110" t="s">
        <v>140</v>
      </c>
      <c r="AU320" s="110" t="s">
        <v>82</v>
      </c>
    </row>
    <row r="321" spans="2:12" s="10" customFormat="1" ht="6.95" customHeight="1" x14ac:dyDescent="0.2">
      <c r="B321" s="141"/>
      <c r="C321" s="142"/>
      <c r="D321" s="142"/>
      <c r="E321" s="142"/>
      <c r="F321" s="142"/>
      <c r="G321" s="142"/>
      <c r="H321" s="142"/>
      <c r="I321" s="142"/>
      <c r="J321" s="142"/>
      <c r="K321" s="142"/>
      <c r="L321" s="5"/>
    </row>
  </sheetData>
  <sheetProtection algorithmName="SHA-512" hashValue="lvKIDZBra961uYLDp9V06Yyq1h1UO/4i1w8vRRncHCcWrP+aSyVjdqTcQd6imUmJ1rKB5HqqeJutoPdMXFVu+w==" saltValue="Q34Ad7kHMH7ZSUfdFTEWuA==" spinCount="100000" sheet="1" objects="1" scenarios="1"/>
  <autoFilter ref="C94:K320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100-000000000000}"/>
    <hyperlink ref="F108" r:id="rId2" xr:uid="{00000000-0004-0000-0100-000001000000}"/>
    <hyperlink ref="F113" r:id="rId3" xr:uid="{00000000-0004-0000-0100-000002000000}"/>
    <hyperlink ref="F120" r:id="rId4" xr:uid="{00000000-0004-0000-0100-000003000000}"/>
    <hyperlink ref="F123" r:id="rId5" xr:uid="{00000000-0004-0000-0100-000004000000}"/>
    <hyperlink ref="F128" r:id="rId6" xr:uid="{00000000-0004-0000-0100-000005000000}"/>
    <hyperlink ref="F133" r:id="rId7" xr:uid="{00000000-0004-0000-0100-000006000000}"/>
    <hyperlink ref="F138" r:id="rId8" xr:uid="{00000000-0004-0000-0100-000007000000}"/>
    <hyperlink ref="F144" r:id="rId9" xr:uid="{00000000-0004-0000-0100-000008000000}"/>
    <hyperlink ref="F147" r:id="rId10" xr:uid="{00000000-0004-0000-0100-000009000000}"/>
    <hyperlink ref="F150" r:id="rId11" xr:uid="{00000000-0004-0000-0100-00000A000000}"/>
    <hyperlink ref="F154" r:id="rId12" xr:uid="{00000000-0004-0000-0100-00000B000000}"/>
    <hyperlink ref="F158" r:id="rId13" xr:uid="{00000000-0004-0000-0100-00000C000000}"/>
    <hyperlink ref="F163" r:id="rId14" xr:uid="{00000000-0004-0000-0100-00000D000000}"/>
    <hyperlink ref="F166" r:id="rId15" xr:uid="{00000000-0004-0000-0100-00000E000000}"/>
    <hyperlink ref="F169" r:id="rId16" xr:uid="{00000000-0004-0000-0100-00000F000000}"/>
    <hyperlink ref="F172" r:id="rId17" xr:uid="{00000000-0004-0000-0100-000010000000}"/>
    <hyperlink ref="F175" r:id="rId18" xr:uid="{00000000-0004-0000-0100-000011000000}"/>
    <hyperlink ref="F178" r:id="rId19" xr:uid="{00000000-0004-0000-0100-000012000000}"/>
    <hyperlink ref="F182" r:id="rId20" xr:uid="{00000000-0004-0000-0100-000013000000}"/>
    <hyperlink ref="F185" r:id="rId21" xr:uid="{00000000-0004-0000-0100-000014000000}"/>
    <hyperlink ref="F188" r:id="rId22" xr:uid="{00000000-0004-0000-0100-000015000000}"/>
    <hyperlink ref="F191" r:id="rId23" xr:uid="{00000000-0004-0000-0100-000016000000}"/>
    <hyperlink ref="F194" r:id="rId24" xr:uid="{00000000-0004-0000-0100-000017000000}"/>
    <hyperlink ref="F198" r:id="rId25" xr:uid="{00000000-0004-0000-0100-000018000000}"/>
    <hyperlink ref="F201" r:id="rId26" xr:uid="{00000000-0004-0000-0100-000019000000}"/>
    <hyperlink ref="F204" r:id="rId27" xr:uid="{00000000-0004-0000-0100-00001A000000}"/>
    <hyperlink ref="F207" r:id="rId28" xr:uid="{00000000-0004-0000-0100-00001B000000}"/>
    <hyperlink ref="F214" r:id="rId29" xr:uid="{00000000-0004-0000-0100-00001C000000}"/>
    <hyperlink ref="F217" r:id="rId30" xr:uid="{00000000-0004-0000-0100-00001D000000}"/>
    <hyperlink ref="F220" r:id="rId31" xr:uid="{00000000-0004-0000-0100-00001E000000}"/>
    <hyperlink ref="F224" r:id="rId32" xr:uid="{00000000-0004-0000-0100-00001F000000}"/>
    <hyperlink ref="F228" r:id="rId33" xr:uid="{00000000-0004-0000-0100-000020000000}"/>
    <hyperlink ref="F236" r:id="rId34" xr:uid="{00000000-0004-0000-0100-000021000000}"/>
    <hyperlink ref="F244" r:id="rId35" xr:uid="{00000000-0004-0000-0100-000022000000}"/>
    <hyperlink ref="F248" r:id="rId36" xr:uid="{00000000-0004-0000-0100-000023000000}"/>
    <hyperlink ref="F251" r:id="rId37" xr:uid="{00000000-0004-0000-0100-000024000000}"/>
    <hyperlink ref="F254" r:id="rId38" xr:uid="{00000000-0004-0000-0100-000025000000}"/>
    <hyperlink ref="F265" r:id="rId39" xr:uid="{00000000-0004-0000-0100-000026000000}"/>
    <hyperlink ref="F273" r:id="rId40" xr:uid="{00000000-0004-0000-0100-000027000000}"/>
    <hyperlink ref="F276" r:id="rId41" xr:uid="{00000000-0004-0000-0100-000028000000}"/>
    <hyperlink ref="F280" r:id="rId42" xr:uid="{00000000-0004-0000-0100-000029000000}"/>
    <hyperlink ref="F283" r:id="rId43" xr:uid="{00000000-0004-0000-0100-00002A000000}"/>
    <hyperlink ref="F286" r:id="rId44" xr:uid="{00000000-0004-0000-0100-00002B000000}"/>
    <hyperlink ref="F291" r:id="rId45" xr:uid="{00000000-0004-0000-0100-00002C000000}"/>
    <hyperlink ref="F297" r:id="rId46" xr:uid="{00000000-0004-0000-0100-00002D000000}"/>
    <hyperlink ref="F303" r:id="rId47" xr:uid="{00000000-0004-0000-0100-00002E000000}"/>
    <hyperlink ref="F306" r:id="rId48" xr:uid="{00000000-0004-0000-0100-00002F000000}"/>
    <hyperlink ref="F317" r:id="rId49" xr:uid="{00000000-0004-0000-0100-000030000000}"/>
    <hyperlink ref="F320" r:id="rId50" xr:uid="{00000000-0004-0000-0100-00003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6"/>
  <sheetViews>
    <sheetView showGridLines="0" topLeftCell="A74" workbookViewId="0">
      <selection activeCell="F90" sqref="F90"/>
    </sheetView>
  </sheetViews>
  <sheetFormatPr defaultColWidth="8.6640625" defaultRowHeight="11.25" x14ac:dyDescent="0.2"/>
  <cols>
    <col min="1" max="1" width="8.1640625" style="107" customWidth="1"/>
    <col min="2" max="2" width="1.1640625" style="107" customWidth="1"/>
    <col min="3" max="3" width="4" style="107" customWidth="1"/>
    <col min="4" max="4" width="4.1640625" style="107" customWidth="1"/>
    <col min="5" max="5" width="17" style="107" customWidth="1"/>
    <col min="6" max="6" width="50.6640625" style="107" customWidth="1"/>
    <col min="7" max="7" width="7.5" style="107" customWidth="1"/>
    <col min="8" max="8" width="14" style="107" customWidth="1"/>
    <col min="9" max="9" width="15.6640625" style="107" customWidth="1"/>
    <col min="10" max="11" width="22.1640625" style="107" customWidth="1"/>
    <col min="12" max="12" width="9.1640625" style="107" customWidth="1"/>
    <col min="13" max="13" width="10.6640625" style="107" hidden="1" customWidth="1"/>
    <col min="14" max="14" width="9.1640625" style="107" hidden="1"/>
    <col min="15" max="20" width="14" style="107" hidden="1" customWidth="1"/>
    <col min="21" max="21" width="16.1640625" style="107" hidden="1" customWidth="1"/>
    <col min="22" max="22" width="12.1640625" style="107" customWidth="1"/>
    <col min="23" max="23" width="16.1640625" style="107" customWidth="1"/>
    <col min="24" max="24" width="12.1640625" style="107" customWidth="1"/>
    <col min="25" max="25" width="15" style="107" customWidth="1"/>
    <col min="26" max="26" width="11" style="107" customWidth="1"/>
    <col min="27" max="27" width="15" style="107" customWidth="1"/>
    <col min="28" max="28" width="16.1640625" style="107" customWidth="1"/>
    <col min="29" max="29" width="11" style="107" customWidth="1"/>
    <col min="30" max="30" width="15" style="107" customWidth="1"/>
    <col min="31" max="31" width="16.1640625" style="107" customWidth="1"/>
    <col min="32" max="43" width="8.6640625" style="107"/>
    <col min="44" max="65" width="9.1640625" style="107" hidden="1"/>
    <col min="66" max="16384" width="8.6640625" style="107"/>
  </cols>
  <sheetData>
    <row r="2" spans="2:46" ht="36.950000000000003" customHeight="1" x14ac:dyDescent="0.2">
      <c r="L2" s="108" t="s">
        <v>6</v>
      </c>
      <c r="M2" s="109"/>
      <c r="N2" s="109"/>
      <c r="O2" s="109"/>
      <c r="P2" s="109"/>
      <c r="Q2" s="109"/>
      <c r="R2" s="109"/>
      <c r="S2" s="109"/>
      <c r="T2" s="109"/>
      <c r="U2" s="109"/>
      <c r="V2" s="109"/>
      <c r="AT2" s="110" t="s">
        <v>85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13"/>
      <c r="AT3" s="110" t="s">
        <v>82</v>
      </c>
    </row>
    <row r="4" spans="2:46" ht="24.95" customHeight="1" x14ac:dyDescent="0.2">
      <c r="B4" s="113"/>
      <c r="D4" s="114" t="s">
        <v>90</v>
      </c>
      <c r="L4" s="113"/>
      <c r="M4" s="115" t="s">
        <v>11</v>
      </c>
      <c r="AT4" s="110" t="s">
        <v>4</v>
      </c>
    </row>
    <row r="5" spans="2:46" ht="6.95" customHeight="1" x14ac:dyDescent="0.2">
      <c r="B5" s="113"/>
      <c r="L5" s="113"/>
    </row>
    <row r="6" spans="2:46" ht="12" customHeight="1" x14ac:dyDescent="0.2">
      <c r="B6" s="113"/>
      <c r="D6" s="116" t="s">
        <v>17</v>
      </c>
      <c r="L6" s="113"/>
    </row>
    <row r="7" spans="2:46" ht="16.5" customHeight="1" x14ac:dyDescent="0.2">
      <c r="B7" s="113"/>
      <c r="E7" s="117" t="str">
        <f>'Rekapitulace stavby'!K6</f>
        <v>Modernizace učeben ZŠ Slezská Ostrava II (PD, AD, IČ)</v>
      </c>
      <c r="F7" s="118"/>
      <c r="G7" s="118"/>
      <c r="H7" s="118"/>
      <c r="L7" s="113"/>
    </row>
    <row r="8" spans="2:46" s="10" customFormat="1" ht="12" customHeight="1" x14ac:dyDescent="0.2">
      <c r="B8" s="5"/>
      <c r="D8" s="116" t="s">
        <v>91</v>
      </c>
      <c r="L8" s="5"/>
    </row>
    <row r="9" spans="2:46" s="10" customFormat="1" ht="16.5" customHeight="1" x14ac:dyDescent="0.2">
      <c r="B9" s="5"/>
      <c r="E9" s="119" t="s">
        <v>510</v>
      </c>
      <c r="F9" s="120"/>
      <c r="G9" s="120"/>
      <c r="H9" s="120"/>
      <c r="L9" s="5"/>
    </row>
    <row r="10" spans="2:46" s="10" customFormat="1" x14ac:dyDescent="0.2">
      <c r="B10" s="5"/>
      <c r="L10" s="5"/>
    </row>
    <row r="11" spans="2:46" s="10" customFormat="1" ht="12" customHeight="1" x14ac:dyDescent="0.2">
      <c r="B11" s="5"/>
      <c r="D11" s="116" t="s">
        <v>19</v>
      </c>
      <c r="F11" s="121" t="s">
        <v>3</v>
      </c>
      <c r="I11" s="116" t="s">
        <v>20</v>
      </c>
      <c r="J11" s="121" t="s">
        <v>3</v>
      </c>
      <c r="L11" s="5"/>
    </row>
    <row r="12" spans="2:46" s="10" customFormat="1" ht="12" customHeight="1" x14ac:dyDescent="0.2">
      <c r="B12" s="5"/>
      <c r="D12" s="116" t="s">
        <v>21</v>
      </c>
      <c r="F12" s="121" t="s">
        <v>22</v>
      </c>
      <c r="I12" s="116" t="s">
        <v>23</v>
      </c>
      <c r="J12" s="122" t="str">
        <f>'Rekapitulace stavby'!AN8</f>
        <v>30. 6. 2022</v>
      </c>
      <c r="L12" s="5"/>
    </row>
    <row r="13" spans="2:46" s="10" customFormat="1" ht="10.7" customHeight="1" x14ac:dyDescent="0.2">
      <c r="B13" s="5"/>
      <c r="L13" s="5"/>
    </row>
    <row r="14" spans="2:46" s="10" customFormat="1" ht="12" customHeight="1" x14ac:dyDescent="0.2">
      <c r="B14" s="5"/>
      <c r="D14" s="116" t="s">
        <v>25</v>
      </c>
      <c r="I14" s="116" t="s">
        <v>26</v>
      </c>
      <c r="J14" s="121" t="s">
        <v>3</v>
      </c>
      <c r="L14" s="5"/>
    </row>
    <row r="15" spans="2:46" s="10" customFormat="1" ht="18" customHeight="1" x14ac:dyDescent="0.2">
      <c r="B15" s="5"/>
      <c r="E15" s="121" t="s">
        <v>27</v>
      </c>
      <c r="I15" s="116" t="s">
        <v>28</v>
      </c>
      <c r="J15" s="121" t="s">
        <v>3</v>
      </c>
      <c r="L15" s="5"/>
    </row>
    <row r="16" spans="2:46" s="10" customFormat="1" ht="6.95" customHeight="1" x14ac:dyDescent="0.2">
      <c r="B16" s="5"/>
      <c r="L16" s="5"/>
    </row>
    <row r="17" spans="2:12" s="10" customFormat="1" ht="12" customHeight="1" x14ac:dyDescent="0.2">
      <c r="B17" s="5"/>
      <c r="D17" s="116" t="s">
        <v>29</v>
      </c>
      <c r="I17" s="116" t="s">
        <v>26</v>
      </c>
      <c r="J17" s="2" t="str">
        <f>'Rekapitulace stavby'!AN13</f>
        <v>Vyplň údaj</v>
      </c>
      <c r="L17" s="5"/>
    </row>
    <row r="18" spans="2:12" s="10" customFormat="1" ht="18" customHeight="1" x14ac:dyDescent="0.2">
      <c r="B18" s="5"/>
      <c r="E18" s="98" t="str">
        <f>'Rekapitulace stavby'!E14</f>
        <v>Vyplň údaj</v>
      </c>
      <c r="F18" s="123"/>
      <c r="G18" s="123"/>
      <c r="H18" s="123"/>
      <c r="I18" s="116" t="s">
        <v>28</v>
      </c>
      <c r="J18" s="2" t="str">
        <f>'Rekapitulace stavby'!AN14</f>
        <v>Vyplň údaj</v>
      </c>
      <c r="L18" s="5"/>
    </row>
    <row r="19" spans="2:12" s="10" customFormat="1" ht="6.95" customHeight="1" x14ac:dyDescent="0.2">
      <c r="B19" s="5"/>
      <c r="L19" s="5"/>
    </row>
    <row r="20" spans="2:12" s="10" customFormat="1" ht="12" customHeight="1" x14ac:dyDescent="0.2">
      <c r="B20" s="5"/>
      <c r="D20" s="116" t="s">
        <v>31</v>
      </c>
      <c r="I20" s="116" t="s">
        <v>26</v>
      </c>
      <c r="J20" s="121" t="s">
        <v>3</v>
      </c>
      <c r="L20" s="5"/>
    </row>
    <row r="21" spans="2:12" s="10" customFormat="1" ht="18" customHeight="1" x14ac:dyDescent="0.2">
      <c r="B21" s="5"/>
      <c r="E21" s="121" t="s">
        <v>32</v>
      </c>
      <c r="I21" s="116" t="s">
        <v>28</v>
      </c>
      <c r="J21" s="121" t="s">
        <v>3</v>
      </c>
      <c r="L21" s="5"/>
    </row>
    <row r="22" spans="2:12" s="10" customFormat="1" ht="6.95" customHeight="1" x14ac:dyDescent="0.2">
      <c r="B22" s="5"/>
      <c r="L22" s="5"/>
    </row>
    <row r="23" spans="2:12" s="10" customFormat="1" ht="12" customHeight="1" x14ac:dyDescent="0.2">
      <c r="B23" s="5"/>
      <c r="D23" s="116" t="s">
        <v>34</v>
      </c>
      <c r="I23" s="116" t="s">
        <v>26</v>
      </c>
      <c r="J23" s="121" t="s">
        <v>3</v>
      </c>
      <c r="L23" s="5"/>
    </row>
    <row r="24" spans="2:12" s="10" customFormat="1" ht="18" customHeight="1" x14ac:dyDescent="0.2">
      <c r="B24" s="5"/>
      <c r="E24" s="121" t="s">
        <v>35</v>
      </c>
      <c r="I24" s="116" t="s">
        <v>28</v>
      </c>
      <c r="J24" s="121" t="s">
        <v>3</v>
      </c>
      <c r="L24" s="5"/>
    </row>
    <row r="25" spans="2:12" s="10" customFormat="1" ht="6.95" customHeight="1" x14ac:dyDescent="0.2">
      <c r="B25" s="5"/>
      <c r="L25" s="5"/>
    </row>
    <row r="26" spans="2:12" s="10" customFormat="1" ht="12" customHeight="1" x14ac:dyDescent="0.2">
      <c r="B26" s="5"/>
      <c r="D26" s="116" t="s">
        <v>36</v>
      </c>
      <c r="L26" s="5"/>
    </row>
    <row r="27" spans="2:12" s="125" customFormat="1" ht="71.25" customHeight="1" x14ac:dyDescent="0.2">
      <c r="B27" s="124"/>
      <c r="E27" s="126" t="s">
        <v>37</v>
      </c>
      <c r="F27" s="126"/>
      <c r="G27" s="126"/>
      <c r="H27" s="126"/>
      <c r="L27" s="124"/>
    </row>
    <row r="28" spans="2:12" s="10" customFormat="1" ht="6.95" customHeight="1" x14ac:dyDescent="0.2">
      <c r="B28" s="5"/>
      <c r="L28" s="5"/>
    </row>
    <row r="29" spans="2:12" s="10" customFormat="1" ht="6.95" customHeight="1" x14ac:dyDescent="0.2">
      <c r="B29" s="5"/>
      <c r="D29" s="127"/>
      <c r="E29" s="127"/>
      <c r="F29" s="127"/>
      <c r="G29" s="127"/>
      <c r="H29" s="127"/>
      <c r="I29" s="127"/>
      <c r="J29" s="127"/>
      <c r="K29" s="127"/>
      <c r="L29" s="5"/>
    </row>
    <row r="30" spans="2:12" s="10" customFormat="1" ht="25.5" customHeight="1" x14ac:dyDescent="0.2">
      <c r="B30" s="5"/>
      <c r="D30" s="128" t="s">
        <v>38</v>
      </c>
      <c r="J30" s="129">
        <f>ROUND(J81, 2)</f>
        <v>0</v>
      </c>
      <c r="L30" s="5"/>
    </row>
    <row r="31" spans="2:12" s="10" customFormat="1" ht="6.95" customHeight="1" x14ac:dyDescent="0.2">
      <c r="B31" s="5"/>
      <c r="D31" s="127"/>
      <c r="E31" s="127"/>
      <c r="F31" s="127"/>
      <c r="G31" s="127"/>
      <c r="H31" s="127"/>
      <c r="I31" s="127"/>
      <c r="J31" s="127"/>
      <c r="K31" s="127"/>
      <c r="L31" s="5"/>
    </row>
    <row r="32" spans="2:12" s="10" customFormat="1" ht="14.45" customHeight="1" x14ac:dyDescent="0.2">
      <c r="B32" s="5"/>
      <c r="F32" s="130" t="s">
        <v>40</v>
      </c>
      <c r="I32" s="130" t="s">
        <v>39</v>
      </c>
      <c r="J32" s="130" t="s">
        <v>41</v>
      </c>
      <c r="L32" s="5"/>
    </row>
    <row r="33" spans="2:12" s="10" customFormat="1" ht="14.45" customHeight="1" x14ac:dyDescent="0.2">
      <c r="B33" s="5"/>
      <c r="D33" s="131" t="s">
        <v>42</v>
      </c>
      <c r="E33" s="116" t="s">
        <v>43</v>
      </c>
      <c r="F33" s="132">
        <f>ROUND((SUM(BE81:BE95)),  2)</f>
        <v>0</v>
      </c>
      <c r="I33" s="133">
        <v>0.21</v>
      </c>
      <c r="J33" s="132">
        <f>ROUND(((SUM(BE81:BE95))*I33),  2)</f>
        <v>0</v>
      </c>
      <c r="L33" s="5"/>
    </row>
    <row r="34" spans="2:12" s="10" customFormat="1" ht="14.45" customHeight="1" x14ac:dyDescent="0.2">
      <c r="B34" s="5"/>
      <c r="E34" s="116" t="s">
        <v>44</v>
      </c>
      <c r="F34" s="132">
        <f>ROUND((SUM(BF81:BF95)),  2)</f>
        <v>0</v>
      </c>
      <c r="I34" s="133">
        <v>0.15</v>
      </c>
      <c r="J34" s="132">
        <f>ROUND(((SUM(BF81:BF95))*I34),  2)</f>
        <v>0</v>
      </c>
      <c r="L34" s="5"/>
    </row>
    <row r="35" spans="2:12" s="10" customFormat="1" ht="14.45" hidden="1" customHeight="1" x14ac:dyDescent="0.2">
      <c r="B35" s="5"/>
      <c r="E35" s="116" t="s">
        <v>45</v>
      </c>
      <c r="F35" s="132">
        <f>ROUND((SUM(BG81:BG95)),  2)</f>
        <v>0</v>
      </c>
      <c r="I35" s="133">
        <v>0.21</v>
      </c>
      <c r="J35" s="132">
        <f>0</f>
        <v>0</v>
      </c>
      <c r="L35" s="5"/>
    </row>
    <row r="36" spans="2:12" s="10" customFormat="1" ht="14.45" hidden="1" customHeight="1" x14ac:dyDescent="0.2">
      <c r="B36" s="5"/>
      <c r="E36" s="116" t="s">
        <v>46</v>
      </c>
      <c r="F36" s="132">
        <f>ROUND((SUM(BH81:BH95)),  2)</f>
        <v>0</v>
      </c>
      <c r="I36" s="133">
        <v>0.15</v>
      </c>
      <c r="J36" s="132">
        <f>0</f>
        <v>0</v>
      </c>
      <c r="L36" s="5"/>
    </row>
    <row r="37" spans="2:12" s="10" customFormat="1" ht="14.45" hidden="1" customHeight="1" x14ac:dyDescent="0.2">
      <c r="B37" s="5"/>
      <c r="E37" s="116" t="s">
        <v>47</v>
      </c>
      <c r="F37" s="132">
        <f>ROUND((SUM(BI81:BI95)),  2)</f>
        <v>0</v>
      </c>
      <c r="I37" s="133">
        <v>0</v>
      </c>
      <c r="J37" s="132">
        <f>0</f>
        <v>0</v>
      </c>
      <c r="L37" s="5"/>
    </row>
    <row r="38" spans="2:12" s="10" customFormat="1" ht="6.95" customHeight="1" x14ac:dyDescent="0.2">
      <c r="B38" s="5"/>
      <c r="L38" s="5"/>
    </row>
    <row r="39" spans="2:12" s="10" customFormat="1" ht="25.5" customHeight="1" x14ac:dyDescent="0.2">
      <c r="B39" s="5"/>
      <c r="C39" s="134"/>
      <c r="D39" s="135" t="s">
        <v>48</v>
      </c>
      <c r="E39" s="136"/>
      <c r="F39" s="136"/>
      <c r="G39" s="137" t="s">
        <v>49</v>
      </c>
      <c r="H39" s="138" t="s">
        <v>50</v>
      </c>
      <c r="I39" s="136"/>
      <c r="J39" s="139">
        <f>SUM(J30:J37)</f>
        <v>0</v>
      </c>
      <c r="K39" s="140"/>
      <c r="L39" s="5"/>
    </row>
    <row r="40" spans="2:12" s="10" customFormat="1" ht="14.45" customHeight="1" x14ac:dyDescent="0.2"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5"/>
    </row>
    <row r="44" spans="2:12" s="10" customFormat="1" ht="6.95" customHeight="1" x14ac:dyDescent="0.2"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5"/>
    </row>
    <row r="45" spans="2:12" s="10" customFormat="1" ht="24.95" customHeight="1" x14ac:dyDescent="0.2">
      <c r="B45" s="5"/>
      <c r="C45" s="114" t="s">
        <v>93</v>
      </c>
      <c r="L45" s="5"/>
    </row>
    <row r="46" spans="2:12" s="10" customFormat="1" ht="6.95" customHeight="1" x14ac:dyDescent="0.2">
      <c r="B46" s="5"/>
      <c r="L46" s="5"/>
    </row>
    <row r="47" spans="2:12" s="10" customFormat="1" ht="12" customHeight="1" x14ac:dyDescent="0.2">
      <c r="B47" s="5"/>
      <c r="C47" s="116" t="s">
        <v>17</v>
      </c>
      <c r="L47" s="5"/>
    </row>
    <row r="48" spans="2:12" s="10" customFormat="1" ht="16.5" customHeight="1" x14ac:dyDescent="0.2">
      <c r="B48" s="5"/>
      <c r="E48" s="117" t="str">
        <f>E7</f>
        <v>Modernizace učeben ZŠ Slezská Ostrava II (PD, AD, IČ)</v>
      </c>
      <c r="F48" s="118"/>
      <c r="G48" s="118"/>
      <c r="H48" s="118"/>
      <c r="L48" s="5"/>
    </row>
    <row r="49" spans="2:47" s="10" customFormat="1" ht="12" customHeight="1" x14ac:dyDescent="0.2">
      <c r="B49" s="5"/>
      <c r="C49" s="116" t="s">
        <v>91</v>
      </c>
      <c r="L49" s="5"/>
    </row>
    <row r="50" spans="2:47" s="10" customFormat="1" ht="16.5" customHeight="1" x14ac:dyDescent="0.2">
      <c r="B50" s="5"/>
      <c r="E50" s="119" t="str">
        <f>E9</f>
        <v>12 - ZŠ Chrustova - Cvičná kuchyňka interiér</v>
      </c>
      <c r="F50" s="120"/>
      <c r="G50" s="120"/>
      <c r="H50" s="120"/>
      <c r="L50" s="5"/>
    </row>
    <row r="51" spans="2:47" s="10" customFormat="1" ht="6.95" customHeight="1" x14ac:dyDescent="0.2">
      <c r="B51" s="5"/>
      <c r="L51" s="5"/>
    </row>
    <row r="52" spans="2:47" s="10" customFormat="1" ht="12" customHeight="1" x14ac:dyDescent="0.2">
      <c r="B52" s="5"/>
      <c r="C52" s="116" t="s">
        <v>21</v>
      </c>
      <c r="F52" s="121" t="str">
        <f>F12</f>
        <v>Slezská Ostrava</v>
      </c>
      <c r="I52" s="116" t="s">
        <v>23</v>
      </c>
      <c r="J52" s="122" t="str">
        <f>IF(J12="","",J12)</f>
        <v>30. 6. 2022</v>
      </c>
      <c r="L52" s="5"/>
    </row>
    <row r="53" spans="2:47" s="10" customFormat="1" ht="6.95" customHeight="1" x14ac:dyDescent="0.2">
      <c r="B53" s="5"/>
      <c r="L53" s="5"/>
    </row>
    <row r="54" spans="2:47" s="10" customFormat="1" ht="15.2" customHeight="1" x14ac:dyDescent="0.2">
      <c r="B54" s="5"/>
      <c r="C54" s="116" t="s">
        <v>25</v>
      </c>
      <c r="F54" s="121" t="str">
        <f>E15</f>
        <v>Městský obvod Slezská Ostrava</v>
      </c>
      <c r="I54" s="116" t="s">
        <v>31</v>
      </c>
      <c r="J54" s="145" t="str">
        <f>E21</f>
        <v>Kapego projekt s.r.o.</v>
      </c>
      <c r="L54" s="5"/>
    </row>
    <row r="55" spans="2:47" s="10" customFormat="1" ht="15.2" customHeight="1" x14ac:dyDescent="0.2">
      <c r="B55" s="5"/>
      <c r="C55" s="116" t="s">
        <v>29</v>
      </c>
      <c r="F55" s="121" t="str">
        <f>IF(E18="","",E18)</f>
        <v>Vyplň údaj</v>
      </c>
      <c r="I55" s="116" t="s">
        <v>34</v>
      </c>
      <c r="J55" s="145" t="str">
        <f>E24</f>
        <v>Pavel Klus</v>
      </c>
      <c r="L55" s="5"/>
    </row>
    <row r="56" spans="2:47" s="10" customFormat="1" ht="10.35" customHeight="1" x14ac:dyDescent="0.2">
      <c r="B56" s="5"/>
      <c r="L56" s="5"/>
    </row>
    <row r="57" spans="2:47" s="10" customFormat="1" ht="29.25" customHeight="1" x14ac:dyDescent="0.2">
      <c r="B57" s="5"/>
      <c r="C57" s="146" t="s">
        <v>94</v>
      </c>
      <c r="D57" s="134"/>
      <c r="E57" s="134"/>
      <c r="F57" s="134"/>
      <c r="G57" s="134"/>
      <c r="H57" s="134"/>
      <c r="I57" s="134"/>
      <c r="J57" s="147" t="s">
        <v>95</v>
      </c>
      <c r="K57" s="134"/>
      <c r="L57" s="5"/>
    </row>
    <row r="58" spans="2:47" s="10" customFormat="1" ht="10.35" customHeight="1" x14ac:dyDescent="0.2">
      <c r="B58" s="5"/>
      <c r="L58" s="5"/>
    </row>
    <row r="59" spans="2:47" s="10" customFormat="1" ht="22.7" customHeight="1" x14ac:dyDescent="0.2">
      <c r="B59" s="5"/>
      <c r="C59" s="148" t="s">
        <v>70</v>
      </c>
      <c r="J59" s="129">
        <f>J81</f>
        <v>0</v>
      </c>
      <c r="L59" s="5"/>
      <c r="AU59" s="110" t="s">
        <v>96</v>
      </c>
    </row>
    <row r="60" spans="2:47" s="150" customFormat="1" ht="24.95" customHeight="1" x14ac:dyDescent="0.2">
      <c r="B60" s="149"/>
      <c r="D60" s="151" t="s">
        <v>110</v>
      </c>
      <c r="E60" s="152"/>
      <c r="F60" s="152"/>
      <c r="G60" s="152"/>
      <c r="H60" s="152"/>
      <c r="I60" s="152"/>
      <c r="J60" s="153">
        <f>J82</f>
        <v>0</v>
      </c>
      <c r="L60" s="149"/>
    </row>
    <row r="61" spans="2:47" s="155" customFormat="1" ht="20.100000000000001" customHeight="1" x14ac:dyDescent="0.2">
      <c r="B61" s="154"/>
      <c r="D61" s="156" t="s">
        <v>511</v>
      </c>
      <c r="E61" s="157"/>
      <c r="F61" s="157"/>
      <c r="G61" s="157"/>
      <c r="H61" s="157"/>
      <c r="I61" s="157"/>
      <c r="J61" s="158">
        <f>J83</f>
        <v>0</v>
      </c>
      <c r="L61" s="154"/>
    </row>
    <row r="62" spans="2:47" s="10" customFormat="1" ht="21.75" customHeight="1" x14ac:dyDescent="0.2">
      <c r="B62" s="5"/>
      <c r="L62" s="5"/>
    </row>
    <row r="63" spans="2:47" s="10" customFormat="1" ht="6.95" customHeight="1" x14ac:dyDescent="0.2">
      <c r="B63" s="141"/>
      <c r="C63" s="142"/>
      <c r="D63" s="142"/>
      <c r="E63" s="142"/>
      <c r="F63" s="142"/>
      <c r="G63" s="142"/>
      <c r="H63" s="142"/>
      <c r="I63" s="142"/>
      <c r="J63" s="142"/>
      <c r="K63" s="142"/>
      <c r="L63" s="5"/>
    </row>
    <row r="67" spans="2:20" s="10" customFormat="1" ht="6.95" customHeight="1" x14ac:dyDescent="0.2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5"/>
    </row>
    <row r="68" spans="2:20" s="10" customFormat="1" ht="24.95" customHeight="1" x14ac:dyDescent="0.2">
      <c r="B68" s="5"/>
      <c r="C68" s="114" t="s">
        <v>113</v>
      </c>
      <c r="L68" s="5"/>
    </row>
    <row r="69" spans="2:20" s="10" customFormat="1" ht="6.95" customHeight="1" x14ac:dyDescent="0.2">
      <c r="B69" s="5"/>
      <c r="L69" s="5"/>
    </row>
    <row r="70" spans="2:20" s="10" customFormat="1" ht="12" customHeight="1" x14ac:dyDescent="0.2">
      <c r="B70" s="5"/>
      <c r="C70" s="116" t="s">
        <v>17</v>
      </c>
      <c r="L70" s="5"/>
    </row>
    <row r="71" spans="2:20" s="10" customFormat="1" ht="16.5" customHeight="1" x14ac:dyDescent="0.2">
      <c r="B71" s="5"/>
      <c r="E71" s="117" t="str">
        <f>E7</f>
        <v>Modernizace učeben ZŠ Slezská Ostrava II (PD, AD, IČ)</v>
      </c>
      <c r="F71" s="118"/>
      <c r="G71" s="118"/>
      <c r="H71" s="118"/>
      <c r="L71" s="5"/>
    </row>
    <row r="72" spans="2:20" s="10" customFormat="1" ht="12" customHeight="1" x14ac:dyDescent="0.2">
      <c r="B72" s="5"/>
      <c r="C72" s="116" t="s">
        <v>91</v>
      </c>
      <c r="L72" s="5"/>
    </row>
    <row r="73" spans="2:20" s="10" customFormat="1" ht="16.5" customHeight="1" x14ac:dyDescent="0.2">
      <c r="B73" s="5"/>
      <c r="E73" s="119" t="str">
        <f>E9</f>
        <v>12 - ZŠ Chrustova - Cvičná kuchyňka interiér</v>
      </c>
      <c r="F73" s="120"/>
      <c r="G73" s="120"/>
      <c r="H73" s="120"/>
      <c r="L73" s="5"/>
    </row>
    <row r="74" spans="2:20" s="10" customFormat="1" ht="6.95" customHeight="1" x14ac:dyDescent="0.2">
      <c r="B74" s="5"/>
      <c r="L74" s="5"/>
    </row>
    <row r="75" spans="2:20" s="10" customFormat="1" ht="12" customHeight="1" x14ac:dyDescent="0.2">
      <c r="B75" s="5"/>
      <c r="C75" s="116" t="s">
        <v>21</v>
      </c>
      <c r="F75" s="121" t="str">
        <f>F12</f>
        <v>Slezská Ostrava</v>
      </c>
      <c r="I75" s="116" t="s">
        <v>23</v>
      </c>
      <c r="J75" s="122" t="str">
        <f>IF(J12="","",J12)</f>
        <v>30. 6. 2022</v>
      </c>
      <c r="L75" s="5"/>
    </row>
    <row r="76" spans="2:20" s="10" customFormat="1" ht="6.95" customHeight="1" x14ac:dyDescent="0.2">
      <c r="B76" s="5"/>
      <c r="L76" s="5"/>
    </row>
    <row r="77" spans="2:20" s="10" customFormat="1" ht="15.2" customHeight="1" x14ac:dyDescent="0.2">
      <c r="B77" s="5"/>
      <c r="C77" s="116" t="s">
        <v>25</v>
      </c>
      <c r="F77" s="121" t="str">
        <f>E15</f>
        <v>Městský obvod Slezská Ostrava</v>
      </c>
      <c r="I77" s="116" t="s">
        <v>31</v>
      </c>
      <c r="J77" s="145" t="str">
        <f>E21</f>
        <v>Kapego projekt s.r.o.</v>
      </c>
      <c r="L77" s="5"/>
    </row>
    <row r="78" spans="2:20" s="10" customFormat="1" ht="15.2" customHeight="1" x14ac:dyDescent="0.2">
      <c r="B78" s="5"/>
      <c r="C78" s="116" t="s">
        <v>29</v>
      </c>
      <c r="F78" s="121" t="str">
        <f>IF(E18="","",E18)</f>
        <v>Vyplň údaj</v>
      </c>
      <c r="I78" s="116" t="s">
        <v>34</v>
      </c>
      <c r="J78" s="145" t="str">
        <f>E24</f>
        <v>Pavel Klus</v>
      </c>
      <c r="L78" s="5"/>
    </row>
    <row r="79" spans="2:20" s="10" customFormat="1" ht="10.35" customHeight="1" x14ac:dyDescent="0.2">
      <c r="B79" s="5"/>
      <c r="L79" s="5"/>
    </row>
    <row r="80" spans="2:20" s="166" customFormat="1" ht="29.25" customHeight="1" x14ac:dyDescent="0.2">
      <c r="B80" s="159"/>
      <c r="C80" s="160" t="s">
        <v>114</v>
      </c>
      <c r="D80" s="161" t="s">
        <v>57</v>
      </c>
      <c r="E80" s="161" t="s">
        <v>53</v>
      </c>
      <c r="F80" s="161" t="s">
        <v>54</v>
      </c>
      <c r="G80" s="161" t="s">
        <v>115</v>
      </c>
      <c r="H80" s="161" t="s">
        <v>116</v>
      </c>
      <c r="I80" s="161" t="s">
        <v>117</v>
      </c>
      <c r="J80" s="161" t="s">
        <v>95</v>
      </c>
      <c r="K80" s="162" t="s">
        <v>118</v>
      </c>
      <c r="L80" s="159"/>
      <c r="M80" s="163" t="s">
        <v>3</v>
      </c>
      <c r="N80" s="164" t="s">
        <v>42</v>
      </c>
      <c r="O80" s="164" t="s">
        <v>119</v>
      </c>
      <c r="P80" s="164" t="s">
        <v>120</v>
      </c>
      <c r="Q80" s="164" t="s">
        <v>121</v>
      </c>
      <c r="R80" s="164" t="s">
        <v>122</v>
      </c>
      <c r="S80" s="164" t="s">
        <v>123</v>
      </c>
      <c r="T80" s="165" t="s">
        <v>124</v>
      </c>
    </row>
    <row r="81" spans="2:65" s="10" customFormat="1" ht="22.7" customHeight="1" x14ac:dyDescent="0.25">
      <c r="B81" s="5"/>
      <c r="C81" s="167" t="s">
        <v>125</v>
      </c>
      <c r="J81" s="168">
        <f>BK81</f>
        <v>0</v>
      </c>
      <c r="L81" s="5"/>
      <c r="M81" s="169"/>
      <c r="N81" s="127"/>
      <c r="O81" s="127"/>
      <c r="P81" s="170">
        <f>P82</f>
        <v>0</v>
      </c>
      <c r="Q81" s="127"/>
      <c r="R81" s="170">
        <f>R82</f>
        <v>0</v>
      </c>
      <c r="S81" s="127"/>
      <c r="T81" s="171">
        <f>T82</f>
        <v>0</v>
      </c>
      <c r="AT81" s="110" t="s">
        <v>71</v>
      </c>
      <c r="AU81" s="110" t="s">
        <v>96</v>
      </c>
      <c r="BK81" s="172">
        <f>BK82</f>
        <v>0</v>
      </c>
    </row>
    <row r="82" spans="2:65" s="4" customFormat="1" ht="26.1" customHeight="1" x14ac:dyDescent="0.2">
      <c r="B82" s="173"/>
      <c r="D82" s="174" t="s">
        <v>71</v>
      </c>
      <c r="E82" s="175" t="s">
        <v>323</v>
      </c>
      <c r="F82" s="175" t="s">
        <v>487</v>
      </c>
      <c r="J82" s="176">
        <f>BK82</f>
        <v>0</v>
      </c>
      <c r="L82" s="173"/>
      <c r="M82" s="177"/>
      <c r="P82" s="178">
        <f>P83</f>
        <v>0</v>
      </c>
      <c r="R82" s="178">
        <f>R83</f>
        <v>0</v>
      </c>
      <c r="T82" s="179">
        <f>T83</f>
        <v>0</v>
      </c>
      <c r="AR82" s="174" t="s">
        <v>155</v>
      </c>
      <c r="AT82" s="180" t="s">
        <v>71</v>
      </c>
      <c r="AU82" s="180" t="s">
        <v>72</v>
      </c>
      <c r="AY82" s="174" t="s">
        <v>128</v>
      </c>
      <c r="BK82" s="181">
        <f>BK83</f>
        <v>0</v>
      </c>
    </row>
    <row r="83" spans="2:65" s="4" customFormat="1" ht="22.7" customHeight="1" x14ac:dyDescent="0.2">
      <c r="B83" s="173"/>
      <c r="D83" s="174" t="s">
        <v>71</v>
      </c>
      <c r="E83" s="182" t="s">
        <v>512</v>
      </c>
      <c r="F83" s="182" t="s">
        <v>513</v>
      </c>
      <c r="J83" s="183">
        <f>BK83</f>
        <v>0</v>
      </c>
      <c r="L83" s="173"/>
      <c r="M83" s="177"/>
      <c r="P83" s="178">
        <f>SUM(P84:P95)</f>
        <v>0</v>
      </c>
      <c r="R83" s="178">
        <f>SUM(R84:R95)</f>
        <v>0</v>
      </c>
      <c r="T83" s="179">
        <f>SUM(T84:T95)</f>
        <v>0</v>
      </c>
      <c r="AR83" s="174" t="s">
        <v>155</v>
      </c>
      <c r="AT83" s="180" t="s">
        <v>71</v>
      </c>
      <c r="AU83" s="180" t="s">
        <v>80</v>
      </c>
      <c r="AY83" s="174" t="s">
        <v>128</v>
      </c>
      <c r="BK83" s="181">
        <f>SUM(BK84:BK95)</f>
        <v>0</v>
      </c>
    </row>
    <row r="84" spans="2:65" s="10" customFormat="1" ht="24.2" customHeight="1" x14ac:dyDescent="0.2">
      <c r="B84" s="5"/>
      <c r="C84" s="191" t="s">
        <v>80</v>
      </c>
      <c r="D84" s="191" t="s">
        <v>131</v>
      </c>
      <c r="E84" s="192" t="s">
        <v>514</v>
      </c>
      <c r="F84" s="193" t="s">
        <v>515</v>
      </c>
      <c r="G84" s="194" t="s">
        <v>516</v>
      </c>
      <c r="H84" s="195">
        <v>1</v>
      </c>
      <c r="I84" s="7">
        <v>0</v>
      </c>
      <c r="J84" s="8">
        <f>ROUND(I84*H84,2)</f>
        <v>0</v>
      </c>
      <c r="K84" s="6" t="s">
        <v>3</v>
      </c>
      <c r="L84" s="5"/>
      <c r="M84" s="9" t="s">
        <v>3</v>
      </c>
      <c r="N84" s="184" t="s">
        <v>43</v>
      </c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AR84" s="187" t="s">
        <v>494</v>
      </c>
      <c r="AT84" s="187" t="s">
        <v>131</v>
      </c>
      <c r="AU84" s="187" t="s">
        <v>82</v>
      </c>
      <c r="AY84" s="110" t="s">
        <v>128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10" t="s">
        <v>80</v>
      </c>
      <c r="BK84" s="188">
        <f>ROUND(I84*H84,2)</f>
        <v>0</v>
      </c>
      <c r="BL84" s="110" t="s">
        <v>494</v>
      </c>
      <c r="BM84" s="187" t="s">
        <v>517</v>
      </c>
    </row>
    <row r="85" spans="2:65" s="10" customFormat="1" ht="19.5" x14ac:dyDescent="0.2">
      <c r="B85" s="5"/>
      <c r="C85" s="196"/>
      <c r="D85" s="197" t="s">
        <v>138</v>
      </c>
      <c r="E85" s="196"/>
      <c r="F85" s="198" t="s">
        <v>515</v>
      </c>
      <c r="G85" s="196"/>
      <c r="H85" s="196"/>
      <c r="L85" s="5"/>
      <c r="M85" s="189"/>
      <c r="T85" s="190"/>
      <c r="AT85" s="110" t="s">
        <v>138</v>
      </c>
      <c r="AU85" s="110" t="s">
        <v>82</v>
      </c>
    </row>
    <row r="86" spans="2:65" s="10" customFormat="1" ht="24.2" customHeight="1" x14ac:dyDescent="0.2">
      <c r="B86" s="5"/>
      <c r="C86" s="191" t="s">
        <v>82</v>
      </c>
      <c r="D86" s="191" t="s">
        <v>131</v>
      </c>
      <c r="E86" s="192" t="s">
        <v>518</v>
      </c>
      <c r="F86" s="193" t="s">
        <v>519</v>
      </c>
      <c r="G86" s="194" t="s">
        <v>516</v>
      </c>
      <c r="H86" s="195">
        <v>1</v>
      </c>
      <c r="I86" s="7">
        <v>0</v>
      </c>
      <c r="J86" s="8">
        <f>ROUND(I86*H86,2)</f>
        <v>0</v>
      </c>
      <c r="K86" s="6" t="s">
        <v>3</v>
      </c>
      <c r="L86" s="5"/>
      <c r="M86" s="9" t="s">
        <v>3</v>
      </c>
      <c r="N86" s="184" t="s">
        <v>43</v>
      </c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AR86" s="187" t="s">
        <v>494</v>
      </c>
      <c r="AT86" s="187" t="s">
        <v>131</v>
      </c>
      <c r="AU86" s="187" t="s">
        <v>82</v>
      </c>
      <c r="AY86" s="110" t="s">
        <v>128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10" t="s">
        <v>80</v>
      </c>
      <c r="BK86" s="188">
        <f>ROUND(I86*H86,2)</f>
        <v>0</v>
      </c>
      <c r="BL86" s="110" t="s">
        <v>494</v>
      </c>
      <c r="BM86" s="187" t="s">
        <v>520</v>
      </c>
    </row>
    <row r="87" spans="2:65" s="10" customFormat="1" ht="19.5" x14ac:dyDescent="0.2">
      <c r="B87" s="5"/>
      <c r="C87" s="196"/>
      <c r="D87" s="197" t="s">
        <v>138</v>
      </c>
      <c r="E87" s="196"/>
      <c r="F87" s="198" t="s">
        <v>519</v>
      </c>
      <c r="G87" s="196"/>
      <c r="H87" s="196"/>
      <c r="L87" s="5"/>
      <c r="M87" s="189"/>
      <c r="T87" s="190"/>
      <c r="AT87" s="110" t="s">
        <v>138</v>
      </c>
      <c r="AU87" s="110" t="s">
        <v>82</v>
      </c>
    </row>
    <row r="88" spans="2:65" s="10" customFormat="1" ht="16.5" customHeight="1" x14ac:dyDescent="0.2">
      <c r="B88" s="5"/>
      <c r="C88" s="191" t="s">
        <v>155</v>
      </c>
      <c r="D88" s="191" t="s">
        <v>131</v>
      </c>
      <c r="E88" s="192" t="s">
        <v>521</v>
      </c>
      <c r="F88" s="193" t="s">
        <v>522</v>
      </c>
      <c r="G88" s="194" t="s">
        <v>516</v>
      </c>
      <c r="H88" s="195">
        <v>1</v>
      </c>
      <c r="I88" s="7">
        <v>0</v>
      </c>
      <c r="J88" s="8">
        <f>ROUND(I88*H88,2)</f>
        <v>0</v>
      </c>
      <c r="K88" s="6" t="s">
        <v>3</v>
      </c>
      <c r="L88" s="5"/>
      <c r="M88" s="9" t="s">
        <v>3</v>
      </c>
      <c r="N88" s="184" t="s">
        <v>43</v>
      </c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AR88" s="187" t="s">
        <v>494</v>
      </c>
      <c r="AT88" s="187" t="s">
        <v>131</v>
      </c>
      <c r="AU88" s="187" t="s">
        <v>82</v>
      </c>
      <c r="AY88" s="110" t="s">
        <v>128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10" t="s">
        <v>80</v>
      </c>
      <c r="BK88" s="188">
        <f>ROUND(I88*H88,2)</f>
        <v>0</v>
      </c>
      <c r="BL88" s="110" t="s">
        <v>494</v>
      </c>
      <c r="BM88" s="187" t="s">
        <v>523</v>
      </c>
    </row>
    <row r="89" spans="2:65" s="10" customFormat="1" x14ac:dyDescent="0.2">
      <c r="B89" s="5"/>
      <c r="C89" s="196"/>
      <c r="D89" s="197" t="s">
        <v>138</v>
      </c>
      <c r="E89" s="196"/>
      <c r="F89" s="198" t="s">
        <v>522</v>
      </c>
      <c r="G89" s="196"/>
      <c r="H89" s="196"/>
      <c r="L89" s="5"/>
      <c r="M89" s="189"/>
      <c r="T89" s="190"/>
      <c r="AT89" s="110" t="s">
        <v>138</v>
      </c>
      <c r="AU89" s="110" t="s">
        <v>82</v>
      </c>
    </row>
    <row r="90" spans="2:65" s="10" customFormat="1" ht="24.2" customHeight="1" x14ac:dyDescent="0.2">
      <c r="B90" s="5"/>
      <c r="C90" s="191" t="s">
        <v>136</v>
      </c>
      <c r="D90" s="191" t="s">
        <v>131</v>
      </c>
      <c r="E90" s="192" t="s">
        <v>524</v>
      </c>
      <c r="F90" s="193" t="s">
        <v>525</v>
      </c>
      <c r="G90" s="194" t="s">
        <v>526</v>
      </c>
      <c r="H90" s="195">
        <v>2</v>
      </c>
      <c r="I90" s="7"/>
      <c r="J90" s="8">
        <f>ROUND(I90*H90,2)</f>
        <v>0</v>
      </c>
      <c r="K90" s="6" t="s">
        <v>3</v>
      </c>
      <c r="L90" s="5"/>
      <c r="M90" s="9" t="s">
        <v>3</v>
      </c>
      <c r="N90" s="184" t="s">
        <v>43</v>
      </c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AR90" s="187" t="s">
        <v>494</v>
      </c>
      <c r="AT90" s="187" t="s">
        <v>131</v>
      </c>
      <c r="AU90" s="187" t="s">
        <v>82</v>
      </c>
      <c r="AY90" s="110" t="s">
        <v>128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10" t="s">
        <v>80</v>
      </c>
      <c r="BK90" s="188">
        <f>ROUND(I90*H90,2)</f>
        <v>0</v>
      </c>
      <c r="BL90" s="110" t="s">
        <v>494</v>
      </c>
      <c r="BM90" s="187" t="s">
        <v>527</v>
      </c>
    </row>
    <row r="91" spans="2:65" s="10" customFormat="1" ht="19.5" x14ac:dyDescent="0.2">
      <c r="B91" s="5"/>
      <c r="C91" s="196"/>
      <c r="D91" s="197" t="s">
        <v>138</v>
      </c>
      <c r="E91" s="196"/>
      <c r="F91" s="198" t="s">
        <v>525</v>
      </c>
      <c r="G91" s="196"/>
      <c r="H91" s="196"/>
      <c r="L91" s="5"/>
      <c r="M91" s="189"/>
      <c r="T91" s="190"/>
      <c r="AT91" s="110" t="s">
        <v>138</v>
      </c>
      <c r="AU91" s="110" t="s">
        <v>82</v>
      </c>
    </row>
    <row r="92" spans="2:65" s="10" customFormat="1" ht="16.5" customHeight="1" x14ac:dyDescent="0.2">
      <c r="B92" s="5"/>
      <c r="C92" s="191" t="s">
        <v>169</v>
      </c>
      <c r="D92" s="191" t="s">
        <v>131</v>
      </c>
      <c r="E92" s="192" t="s">
        <v>528</v>
      </c>
      <c r="F92" s="193" t="s">
        <v>529</v>
      </c>
      <c r="G92" s="194" t="s">
        <v>516</v>
      </c>
      <c r="H92" s="195">
        <v>1</v>
      </c>
      <c r="I92" s="7">
        <v>0</v>
      </c>
      <c r="J92" s="8">
        <f>ROUND(I92*H92,2)</f>
        <v>0</v>
      </c>
      <c r="K92" s="6" t="s">
        <v>3</v>
      </c>
      <c r="L92" s="5"/>
      <c r="M92" s="9" t="s">
        <v>3</v>
      </c>
      <c r="N92" s="184" t="s">
        <v>43</v>
      </c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187" t="s">
        <v>494</v>
      </c>
      <c r="AT92" s="187" t="s">
        <v>131</v>
      </c>
      <c r="AU92" s="187" t="s">
        <v>82</v>
      </c>
      <c r="AY92" s="110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10" t="s">
        <v>80</v>
      </c>
      <c r="BK92" s="188">
        <f>ROUND(I92*H92,2)</f>
        <v>0</v>
      </c>
      <c r="BL92" s="110" t="s">
        <v>494</v>
      </c>
      <c r="BM92" s="187" t="s">
        <v>530</v>
      </c>
    </row>
    <row r="93" spans="2:65" s="10" customFormat="1" x14ac:dyDescent="0.2">
      <c r="B93" s="5"/>
      <c r="C93" s="196"/>
      <c r="D93" s="197" t="s">
        <v>138</v>
      </c>
      <c r="E93" s="196"/>
      <c r="F93" s="198" t="s">
        <v>529</v>
      </c>
      <c r="G93" s="196"/>
      <c r="H93" s="196"/>
      <c r="L93" s="5"/>
      <c r="M93" s="189"/>
      <c r="T93" s="190"/>
      <c r="AT93" s="110" t="s">
        <v>138</v>
      </c>
      <c r="AU93" s="110" t="s">
        <v>82</v>
      </c>
    </row>
    <row r="94" spans="2:65" s="10" customFormat="1" ht="24.2" customHeight="1" x14ac:dyDescent="0.2">
      <c r="B94" s="5"/>
      <c r="C94" s="191" t="s">
        <v>129</v>
      </c>
      <c r="D94" s="191" t="s">
        <v>131</v>
      </c>
      <c r="E94" s="192" t="s">
        <v>531</v>
      </c>
      <c r="F94" s="193" t="s">
        <v>532</v>
      </c>
      <c r="G94" s="194" t="s">
        <v>516</v>
      </c>
      <c r="H94" s="195">
        <v>1</v>
      </c>
      <c r="I94" s="7">
        <v>0</v>
      </c>
      <c r="J94" s="8">
        <f>ROUND(I94*H94,2)</f>
        <v>0</v>
      </c>
      <c r="K94" s="6" t="s">
        <v>3</v>
      </c>
      <c r="L94" s="5"/>
      <c r="M94" s="9" t="s">
        <v>3</v>
      </c>
      <c r="N94" s="184" t="s">
        <v>43</v>
      </c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187" t="s">
        <v>494</v>
      </c>
      <c r="AT94" s="187" t="s">
        <v>131</v>
      </c>
      <c r="AU94" s="187" t="s">
        <v>82</v>
      </c>
      <c r="AY94" s="110" t="s">
        <v>128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10" t="s">
        <v>80</v>
      </c>
      <c r="BK94" s="188">
        <f>ROUND(I94*H94,2)</f>
        <v>0</v>
      </c>
      <c r="BL94" s="110" t="s">
        <v>494</v>
      </c>
      <c r="BM94" s="187" t="s">
        <v>533</v>
      </c>
    </row>
    <row r="95" spans="2:65" s="10" customFormat="1" ht="19.5" x14ac:dyDescent="0.2">
      <c r="B95" s="5"/>
      <c r="C95" s="196"/>
      <c r="D95" s="197" t="s">
        <v>138</v>
      </c>
      <c r="E95" s="196"/>
      <c r="F95" s="198" t="s">
        <v>534</v>
      </c>
      <c r="G95" s="196"/>
      <c r="H95" s="196"/>
      <c r="L95" s="5"/>
      <c r="M95" s="189"/>
      <c r="T95" s="190"/>
      <c r="AT95" s="110" t="s">
        <v>138</v>
      </c>
      <c r="AU95" s="110" t="s">
        <v>82</v>
      </c>
    </row>
    <row r="96" spans="2:65" s="10" customFormat="1" ht="12" customHeight="1" x14ac:dyDescent="0.2">
      <c r="B96" s="141"/>
      <c r="C96" s="142"/>
      <c r="D96" s="142"/>
      <c r="E96" s="142"/>
      <c r="F96" s="142"/>
      <c r="G96" s="142"/>
      <c r="H96" s="142"/>
      <c r="I96" s="142"/>
      <c r="J96" s="142"/>
      <c r="K96" s="142"/>
      <c r="L96" s="5"/>
    </row>
  </sheetData>
  <sheetProtection algorithmName="SHA-512" hashValue="chLrMR2fp3A4hkJGsZGc7hUdRCjsqf7HWh4GWD2X0qmA8jrH78g/VnKLNfpf73CiiesRZzJhla3qyxMGNqd29w==" saltValue="KG4NkKQfWN+/xg3qpsX1sA==" spinCount="100000" sheet="1" objects="1" scenarios="1"/>
  <autoFilter ref="C80:K9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ColWidth="8.6640625" defaultRowHeight="11.25" x14ac:dyDescent="0.2"/>
  <cols>
    <col min="1" max="1" width="8.1640625" style="18" customWidth="1"/>
    <col min="2" max="2" width="1.6640625" style="18" customWidth="1"/>
    <col min="3" max="4" width="5" style="18" customWidth="1"/>
    <col min="5" max="5" width="11.6640625" style="18" customWidth="1"/>
    <col min="6" max="6" width="9" style="18" customWidth="1"/>
    <col min="7" max="7" width="5" style="18" customWidth="1"/>
    <col min="8" max="8" width="77.6640625" style="18" customWidth="1"/>
    <col min="9" max="10" width="20" style="18" customWidth="1"/>
    <col min="11" max="11" width="1.6640625" style="18" customWidth="1"/>
  </cols>
  <sheetData>
    <row r="1" spans="2:11" customFormat="1" ht="37.5" customHeight="1" x14ac:dyDescent="0.2"/>
    <row r="2" spans="2:11" customFormat="1" ht="7.5" customHeight="1" x14ac:dyDescent="0.2">
      <c r="B2" s="19"/>
      <c r="C2" s="20"/>
      <c r="D2" s="20"/>
      <c r="E2" s="20"/>
      <c r="F2" s="20"/>
      <c r="G2" s="20"/>
      <c r="H2" s="20"/>
      <c r="I2" s="20"/>
      <c r="J2" s="20"/>
      <c r="K2" s="21"/>
    </row>
    <row r="3" spans="2:11" s="1" customFormat="1" ht="45" customHeight="1" x14ac:dyDescent="0.2">
      <c r="B3" s="22"/>
      <c r="C3" s="100" t="s">
        <v>535</v>
      </c>
      <c r="D3" s="100"/>
      <c r="E3" s="100"/>
      <c r="F3" s="100"/>
      <c r="G3" s="100"/>
      <c r="H3" s="100"/>
      <c r="I3" s="100"/>
      <c r="J3" s="100"/>
      <c r="K3" s="23"/>
    </row>
    <row r="4" spans="2:11" customFormat="1" ht="25.5" customHeight="1" x14ac:dyDescent="0.3">
      <c r="B4" s="24"/>
      <c r="C4" s="105" t="s">
        <v>536</v>
      </c>
      <c r="D4" s="105"/>
      <c r="E4" s="105"/>
      <c r="F4" s="105"/>
      <c r="G4" s="105"/>
      <c r="H4" s="105"/>
      <c r="I4" s="105"/>
      <c r="J4" s="105"/>
      <c r="K4" s="25"/>
    </row>
    <row r="5" spans="2:11" customFormat="1" ht="5.25" customHeight="1" x14ac:dyDescent="0.2">
      <c r="B5" s="24"/>
      <c r="C5" s="26"/>
      <c r="D5" s="26"/>
      <c r="E5" s="26"/>
      <c r="F5" s="26"/>
      <c r="G5" s="26"/>
      <c r="H5" s="26"/>
      <c r="I5" s="26"/>
      <c r="J5" s="26"/>
      <c r="K5" s="25"/>
    </row>
    <row r="6" spans="2:11" customFormat="1" ht="15" customHeight="1" x14ac:dyDescent="0.2">
      <c r="B6" s="24"/>
      <c r="C6" s="104" t="s">
        <v>537</v>
      </c>
      <c r="D6" s="104"/>
      <c r="E6" s="104"/>
      <c r="F6" s="104"/>
      <c r="G6" s="104"/>
      <c r="H6" s="104"/>
      <c r="I6" s="104"/>
      <c r="J6" s="104"/>
      <c r="K6" s="25"/>
    </row>
    <row r="7" spans="2:11" customFormat="1" ht="15" customHeight="1" x14ac:dyDescent="0.2">
      <c r="B7" s="28"/>
      <c r="C7" s="104" t="s">
        <v>538</v>
      </c>
      <c r="D7" s="104"/>
      <c r="E7" s="104"/>
      <c r="F7" s="104"/>
      <c r="G7" s="104"/>
      <c r="H7" s="104"/>
      <c r="I7" s="104"/>
      <c r="J7" s="104"/>
      <c r="K7" s="25"/>
    </row>
    <row r="8" spans="2:11" customFormat="1" ht="12.75" customHeight="1" x14ac:dyDescent="0.2">
      <c r="B8" s="28"/>
      <c r="C8" s="27"/>
      <c r="D8" s="27"/>
      <c r="E8" s="27"/>
      <c r="F8" s="27"/>
      <c r="G8" s="27"/>
      <c r="H8" s="27"/>
      <c r="I8" s="27"/>
      <c r="J8" s="27"/>
      <c r="K8" s="25"/>
    </row>
    <row r="9" spans="2:11" customFormat="1" ht="15" customHeight="1" x14ac:dyDescent="0.2">
      <c r="B9" s="28"/>
      <c r="C9" s="104" t="s">
        <v>539</v>
      </c>
      <c r="D9" s="104"/>
      <c r="E9" s="104"/>
      <c r="F9" s="104"/>
      <c r="G9" s="104"/>
      <c r="H9" s="104"/>
      <c r="I9" s="104"/>
      <c r="J9" s="104"/>
      <c r="K9" s="25"/>
    </row>
    <row r="10" spans="2:11" customFormat="1" ht="15" customHeight="1" x14ac:dyDescent="0.2">
      <c r="B10" s="28"/>
      <c r="C10" s="27"/>
      <c r="D10" s="104" t="s">
        <v>540</v>
      </c>
      <c r="E10" s="104"/>
      <c r="F10" s="104"/>
      <c r="G10" s="104"/>
      <c r="H10" s="104"/>
      <c r="I10" s="104"/>
      <c r="J10" s="104"/>
      <c r="K10" s="25"/>
    </row>
    <row r="11" spans="2:11" customFormat="1" ht="15" customHeight="1" x14ac:dyDescent="0.2">
      <c r="B11" s="28"/>
      <c r="C11" s="29"/>
      <c r="D11" s="104" t="s">
        <v>541</v>
      </c>
      <c r="E11" s="104"/>
      <c r="F11" s="104"/>
      <c r="G11" s="104"/>
      <c r="H11" s="104"/>
      <c r="I11" s="104"/>
      <c r="J11" s="104"/>
      <c r="K11" s="25"/>
    </row>
    <row r="12" spans="2:11" customFormat="1" ht="15" customHeight="1" x14ac:dyDescent="0.2">
      <c r="B12" s="28"/>
      <c r="C12" s="29"/>
      <c r="D12" s="27"/>
      <c r="E12" s="27"/>
      <c r="F12" s="27"/>
      <c r="G12" s="27"/>
      <c r="H12" s="27"/>
      <c r="I12" s="27"/>
      <c r="J12" s="27"/>
      <c r="K12" s="25"/>
    </row>
    <row r="13" spans="2:11" customFormat="1" ht="15" customHeight="1" x14ac:dyDescent="0.2">
      <c r="B13" s="28"/>
      <c r="C13" s="29"/>
      <c r="D13" s="30" t="s">
        <v>542</v>
      </c>
      <c r="E13" s="27"/>
      <c r="F13" s="27"/>
      <c r="G13" s="27"/>
      <c r="H13" s="27"/>
      <c r="I13" s="27"/>
      <c r="J13" s="27"/>
      <c r="K13" s="25"/>
    </row>
    <row r="14" spans="2:11" customFormat="1" ht="12.75" customHeight="1" x14ac:dyDescent="0.2">
      <c r="B14" s="28"/>
      <c r="C14" s="29"/>
      <c r="D14" s="29"/>
      <c r="E14" s="29"/>
      <c r="F14" s="29"/>
      <c r="G14" s="29"/>
      <c r="H14" s="29"/>
      <c r="I14" s="29"/>
      <c r="J14" s="29"/>
      <c r="K14" s="25"/>
    </row>
    <row r="15" spans="2:11" customFormat="1" ht="15" customHeight="1" x14ac:dyDescent="0.2">
      <c r="B15" s="28"/>
      <c r="C15" s="29"/>
      <c r="D15" s="104" t="s">
        <v>543</v>
      </c>
      <c r="E15" s="104"/>
      <c r="F15" s="104"/>
      <c r="G15" s="104"/>
      <c r="H15" s="104"/>
      <c r="I15" s="104"/>
      <c r="J15" s="104"/>
      <c r="K15" s="25"/>
    </row>
    <row r="16" spans="2:11" customFormat="1" ht="15" customHeight="1" x14ac:dyDescent="0.2">
      <c r="B16" s="28"/>
      <c r="C16" s="29"/>
      <c r="D16" s="104" t="s">
        <v>544</v>
      </c>
      <c r="E16" s="104"/>
      <c r="F16" s="104"/>
      <c r="G16" s="104"/>
      <c r="H16" s="104"/>
      <c r="I16" s="104"/>
      <c r="J16" s="104"/>
      <c r="K16" s="25"/>
    </row>
    <row r="17" spans="2:11" customFormat="1" ht="15" customHeight="1" x14ac:dyDescent="0.2">
      <c r="B17" s="28"/>
      <c r="C17" s="29"/>
      <c r="D17" s="104" t="s">
        <v>545</v>
      </c>
      <c r="E17" s="104"/>
      <c r="F17" s="104"/>
      <c r="G17" s="104"/>
      <c r="H17" s="104"/>
      <c r="I17" s="104"/>
      <c r="J17" s="104"/>
      <c r="K17" s="25"/>
    </row>
    <row r="18" spans="2:11" customFormat="1" ht="15" customHeight="1" x14ac:dyDescent="0.2">
      <c r="B18" s="28"/>
      <c r="C18" s="29"/>
      <c r="D18" s="29"/>
      <c r="E18" s="31" t="s">
        <v>79</v>
      </c>
      <c r="F18" s="104" t="s">
        <v>546</v>
      </c>
      <c r="G18" s="104"/>
      <c r="H18" s="104"/>
      <c r="I18" s="104"/>
      <c r="J18" s="104"/>
      <c r="K18" s="25"/>
    </row>
    <row r="19" spans="2:11" customFormat="1" ht="15" customHeight="1" x14ac:dyDescent="0.2">
      <c r="B19" s="28"/>
      <c r="C19" s="29"/>
      <c r="D19" s="29"/>
      <c r="E19" s="31" t="s">
        <v>547</v>
      </c>
      <c r="F19" s="104" t="s">
        <v>548</v>
      </c>
      <c r="G19" s="104"/>
      <c r="H19" s="104"/>
      <c r="I19" s="104"/>
      <c r="J19" s="104"/>
      <c r="K19" s="25"/>
    </row>
    <row r="20" spans="2:11" customFormat="1" ht="15" customHeight="1" x14ac:dyDescent="0.2">
      <c r="B20" s="28"/>
      <c r="C20" s="29"/>
      <c r="D20" s="29"/>
      <c r="E20" s="31" t="s">
        <v>549</v>
      </c>
      <c r="F20" s="104" t="s">
        <v>550</v>
      </c>
      <c r="G20" s="104"/>
      <c r="H20" s="104"/>
      <c r="I20" s="104"/>
      <c r="J20" s="104"/>
      <c r="K20" s="25"/>
    </row>
    <row r="21" spans="2:11" customFormat="1" ht="15" customHeight="1" x14ac:dyDescent="0.2">
      <c r="B21" s="28"/>
      <c r="C21" s="29"/>
      <c r="D21" s="29"/>
      <c r="E21" s="31" t="s">
        <v>551</v>
      </c>
      <c r="F21" s="104" t="s">
        <v>552</v>
      </c>
      <c r="G21" s="104"/>
      <c r="H21" s="104"/>
      <c r="I21" s="104"/>
      <c r="J21" s="104"/>
      <c r="K21" s="25"/>
    </row>
    <row r="22" spans="2:11" customFormat="1" ht="15" customHeight="1" x14ac:dyDescent="0.2">
      <c r="B22" s="28"/>
      <c r="C22" s="29"/>
      <c r="D22" s="29"/>
      <c r="E22" s="31" t="s">
        <v>553</v>
      </c>
      <c r="F22" s="104" t="s">
        <v>554</v>
      </c>
      <c r="G22" s="104"/>
      <c r="H22" s="104"/>
      <c r="I22" s="104"/>
      <c r="J22" s="104"/>
      <c r="K22" s="25"/>
    </row>
    <row r="23" spans="2:11" customFormat="1" ht="15" customHeight="1" x14ac:dyDescent="0.2">
      <c r="B23" s="28"/>
      <c r="C23" s="29"/>
      <c r="D23" s="29"/>
      <c r="E23" s="31" t="s">
        <v>555</v>
      </c>
      <c r="F23" s="104" t="s">
        <v>556</v>
      </c>
      <c r="G23" s="104"/>
      <c r="H23" s="104"/>
      <c r="I23" s="104"/>
      <c r="J23" s="104"/>
      <c r="K23" s="25"/>
    </row>
    <row r="24" spans="2:11" customFormat="1" ht="12.75" customHeight="1" x14ac:dyDescent="0.2">
      <c r="B24" s="28"/>
      <c r="C24" s="29"/>
      <c r="D24" s="29"/>
      <c r="E24" s="29"/>
      <c r="F24" s="29"/>
      <c r="G24" s="29"/>
      <c r="H24" s="29"/>
      <c r="I24" s="29"/>
      <c r="J24" s="29"/>
      <c r="K24" s="25"/>
    </row>
    <row r="25" spans="2:11" customFormat="1" ht="15" customHeight="1" x14ac:dyDescent="0.2">
      <c r="B25" s="28"/>
      <c r="C25" s="104" t="s">
        <v>557</v>
      </c>
      <c r="D25" s="104"/>
      <c r="E25" s="104"/>
      <c r="F25" s="104"/>
      <c r="G25" s="104"/>
      <c r="H25" s="104"/>
      <c r="I25" s="104"/>
      <c r="J25" s="104"/>
      <c r="K25" s="25"/>
    </row>
    <row r="26" spans="2:11" customFormat="1" ht="15" customHeight="1" x14ac:dyDescent="0.2">
      <c r="B26" s="28"/>
      <c r="C26" s="104" t="s">
        <v>558</v>
      </c>
      <c r="D26" s="104"/>
      <c r="E26" s="104"/>
      <c r="F26" s="104"/>
      <c r="G26" s="104"/>
      <c r="H26" s="104"/>
      <c r="I26" s="104"/>
      <c r="J26" s="104"/>
      <c r="K26" s="25"/>
    </row>
    <row r="27" spans="2:11" customFormat="1" ht="15" customHeight="1" x14ac:dyDescent="0.2">
      <c r="B27" s="28"/>
      <c r="C27" s="27"/>
      <c r="D27" s="104" t="s">
        <v>559</v>
      </c>
      <c r="E27" s="104"/>
      <c r="F27" s="104"/>
      <c r="G27" s="104"/>
      <c r="H27" s="104"/>
      <c r="I27" s="104"/>
      <c r="J27" s="104"/>
      <c r="K27" s="25"/>
    </row>
    <row r="28" spans="2:11" customFormat="1" ht="15" customHeight="1" x14ac:dyDescent="0.2">
      <c r="B28" s="28"/>
      <c r="C28" s="29"/>
      <c r="D28" s="104" t="s">
        <v>560</v>
      </c>
      <c r="E28" s="104"/>
      <c r="F28" s="104"/>
      <c r="G28" s="104"/>
      <c r="H28" s="104"/>
      <c r="I28" s="104"/>
      <c r="J28" s="104"/>
      <c r="K28" s="25"/>
    </row>
    <row r="29" spans="2:11" customFormat="1" ht="12.75" customHeight="1" x14ac:dyDescent="0.2">
      <c r="B29" s="28"/>
      <c r="C29" s="29"/>
      <c r="D29" s="29"/>
      <c r="E29" s="29"/>
      <c r="F29" s="29"/>
      <c r="G29" s="29"/>
      <c r="H29" s="29"/>
      <c r="I29" s="29"/>
      <c r="J29" s="29"/>
      <c r="K29" s="25"/>
    </row>
    <row r="30" spans="2:11" customFormat="1" ht="15" customHeight="1" x14ac:dyDescent="0.2">
      <c r="B30" s="28"/>
      <c r="C30" s="29"/>
      <c r="D30" s="104" t="s">
        <v>561</v>
      </c>
      <c r="E30" s="104"/>
      <c r="F30" s="104"/>
      <c r="G30" s="104"/>
      <c r="H30" s="104"/>
      <c r="I30" s="104"/>
      <c r="J30" s="104"/>
      <c r="K30" s="25"/>
    </row>
    <row r="31" spans="2:11" customFormat="1" ht="15" customHeight="1" x14ac:dyDescent="0.2">
      <c r="B31" s="28"/>
      <c r="C31" s="29"/>
      <c r="D31" s="104" t="s">
        <v>562</v>
      </c>
      <c r="E31" s="104"/>
      <c r="F31" s="104"/>
      <c r="G31" s="104"/>
      <c r="H31" s="104"/>
      <c r="I31" s="104"/>
      <c r="J31" s="104"/>
      <c r="K31" s="25"/>
    </row>
    <row r="32" spans="2:11" customFormat="1" ht="12.75" customHeight="1" x14ac:dyDescent="0.2">
      <c r="B32" s="28"/>
      <c r="C32" s="29"/>
      <c r="D32" s="29"/>
      <c r="E32" s="29"/>
      <c r="F32" s="29"/>
      <c r="G32" s="29"/>
      <c r="H32" s="29"/>
      <c r="I32" s="29"/>
      <c r="J32" s="29"/>
      <c r="K32" s="25"/>
    </row>
    <row r="33" spans="2:11" customFormat="1" ht="15" customHeight="1" x14ac:dyDescent="0.2">
      <c r="B33" s="28"/>
      <c r="C33" s="29"/>
      <c r="D33" s="104" t="s">
        <v>563</v>
      </c>
      <c r="E33" s="104"/>
      <c r="F33" s="104"/>
      <c r="G33" s="104"/>
      <c r="H33" s="104"/>
      <c r="I33" s="104"/>
      <c r="J33" s="104"/>
      <c r="K33" s="25"/>
    </row>
    <row r="34" spans="2:11" customFormat="1" ht="15" customHeight="1" x14ac:dyDescent="0.2">
      <c r="B34" s="28"/>
      <c r="C34" s="29"/>
      <c r="D34" s="104" t="s">
        <v>564</v>
      </c>
      <c r="E34" s="104"/>
      <c r="F34" s="104"/>
      <c r="G34" s="104"/>
      <c r="H34" s="104"/>
      <c r="I34" s="104"/>
      <c r="J34" s="104"/>
      <c r="K34" s="25"/>
    </row>
    <row r="35" spans="2:11" customFormat="1" ht="15" customHeight="1" x14ac:dyDescent="0.2">
      <c r="B35" s="28"/>
      <c r="C35" s="29"/>
      <c r="D35" s="104" t="s">
        <v>565</v>
      </c>
      <c r="E35" s="104"/>
      <c r="F35" s="104"/>
      <c r="G35" s="104"/>
      <c r="H35" s="104"/>
      <c r="I35" s="104"/>
      <c r="J35" s="104"/>
      <c r="K35" s="25"/>
    </row>
    <row r="36" spans="2:11" customFormat="1" ht="15" customHeight="1" x14ac:dyDescent="0.2">
      <c r="B36" s="28"/>
      <c r="C36" s="29"/>
      <c r="D36" s="27"/>
      <c r="E36" s="30" t="s">
        <v>114</v>
      </c>
      <c r="F36" s="27"/>
      <c r="G36" s="104" t="s">
        <v>566</v>
      </c>
      <c r="H36" s="104"/>
      <c r="I36" s="104"/>
      <c r="J36" s="104"/>
      <c r="K36" s="25"/>
    </row>
    <row r="37" spans="2:11" customFormat="1" ht="30.75" customHeight="1" x14ac:dyDescent="0.2">
      <c r="B37" s="28"/>
      <c r="C37" s="29"/>
      <c r="D37" s="27"/>
      <c r="E37" s="30" t="s">
        <v>567</v>
      </c>
      <c r="F37" s="27"/>
      <c r="G37" s="104" t="s">
        <v>568</v>
      </c>
      <c r="H37" s="104"/>
      <c r="I37" s="104"/>
      <c r="J37" s="104"/>
      <c r="K37" s="25"/>
    </row>
    <row r="38" spans="2:11" customFormat="1" ht="15" customHeight="1" x14ac:dyDescent="0.2">
      <c r="B38" s="28"/>
      <c r="C38" s="29"/>
      <c r="D38" s="27"/>
      <c r="E38" s="30" t="s">
        <v>53</v>
      </c>
      <c r="F38" s="27"/>
      <c r="G38" s="104" t="s">
        <v>569</v>
      </c>
      <c r="H38" s="104"/>
      <c r="I38" s="104"/>
      <c r="J38" s="104"/>
      <c r="K38" s="25"/>
    </row>
    <row r="39" spans="2:11" customFormat="1" ht="15" customHeight="1" x14ac:dyDescent="0.2">
      <c r="B39" s="28"/>
      <c r="C39" s="29"/>
      <c r="D39" s="27"/>
      <c r="E39" s="30" t="s">
        <v>54</v>
      </c>
      <c r="F39" s="27"/>
      <c r="G39" s="104" t="s">
        <v>570</v>
      </c>
      <c r="H39" s="104"/>
      <c r="I39" s="104"/>
      <c r="J39" s="104"/>
      <c r="K39" s="25"/>
    </row>
    <row r="40" spans="2:11" customFormat="1" ht="15" customHeight="1" x14ac:dyDescent="0.2">
      <c r="B40" s="28"/>
      <c r="C40" s="29"/>
      <c r="D40" s="27"/>
      <c r="E40" s="30" t="s">
        <v>115</v>
      </c>
      <c r="F40" s="27"/>
      <c r="G40" s="104" t="s">
        <v>571</v>
      </c>
      <c r="H40" s="104"/>
      <c r="I40" s="104"/>
      <c r="J40" s="104"/>
      <c r="K40" s="25"/>
    </row>
    <row r="41" spans="2:11" customFormat="1" ht="15" customHeight="1" x14ac:dyDescent="0.2">
      <c r="B41" s="28"/>
      <c r="C41" s="29"/>
      <c r="D41" s="27"/>
      <c r="E41" s="30" t="s">
        <v>116</v>
      </c>
      <c r="F41" s="27"/>
      <c r="G41" s="104" t="s">
        <v>572</v>
      </c>
      <c r="H41" s="104"/>
      <c r="I41" s="104"/>
      <c r="J41" s="104"/>
      <c r="K41" s="25"/>
    </row>
    <row r="42" spans="2:11" customFormat="1" ht="15" customHeight="1" x14ac:dyDescent="0.2">
      <c r="B42" s="28"/>
      <c r="C42" s="29"/>
      <c r="D42" s="27"/>
      <c r="E42" s="30" t="s">
        <v>573</v>
      </c>
      <c r="F42" s="27"/>
      <c r="G42" s="104" t="s">
        <v>574</v>
      </c>
      <c r="H42" s="104"/>
      <c r="I42" s="104"/>
      <c r="J42" s="104"/>
      <c r="K42" s="25"/>
    </row>
    <row r="43" spans="2:11" customFormat="1" ht="15" customHeight="1" x14ac:dyDescent="0.2">
      <c r="B43" s="28"/>
      <c r="C43" s="29"/>
      <c r="D43" s="27"/>
      <c r="E43" s="30"/>
      <c r="F43" s="27"/>
      <c r="G43" s="104" t="s">
        <v>575</v>
      </c>
      <c r="H43" s="104"/>
      <c r="I43" s="104"/>
      <c r="J43" s="104"/>
      <c r="K43" s="25"/>
    </row>
    <row r="44" spans="2:11" customFormat="1" ht="15" customHeight="1" x14ac:dyDescent="0.2">
      <c r="B44" s="28"/>
      <c r="C44" s="29"/>
      <c r="D44" s="27"/>
      <c r="E44" s="30" t="s">
        <v>576</v>
      </c>
      <c r="F44" s="27"/>
      <c r="G44" s="104" t="s">
        <v>577</v>
      </c>
      <c r="H44" s="104"/>
      <c r="I44" s="104"/>
      <c r="J44" s="104"/>
      <c r="K44" s="25"/>
    </row>
    <row r="45" spans="2:11" customFormat="1" ht="15" customHeight="1" x14ac:dyDescent="0.2">
      <c r="B45" s="28"/>
      <c r="C45" s="29"/>
      <c r="D45" s="27"/>
      <c r="E45" s="30" t="s">
        <v>118</v>
      </c>
      <c r="F45" s="27"/>
      <c r="G45" s="104" t="s">
        <v>578</v>
      </c>
      <c r="H45" s="104"/>
      <c r="I45" s="104"/>
      <c r="J45" s="104"/>
      <c r="K45" s="25"/>
    </row>
    <row r="46" spans="2:11" customFormat="1" ht="12.75" customHeight="1" x14ac:dyDescent="0.2">
      <c r="B46" s="28"/>
      <c r="C46" s="29"/>
      <c r="D46" s="27"/>
      <c r="E46" s="27"/>
      <c r="F46" s="27"/>
      <c r="G46" s="27"/>
      <c r="H46" s="27"/>
      <c r="I46" s="27"/>
      <c r="J46" s="27"/>
      <c r="K46" s="25"/>
    </row>
    <row r="47" spans="2:11" customFormat="1" ht="15" customHeight="1" x14ac:dyDescent="0.2">
      <c r="B47" s="28"/>
      <c r="C47" s="29"/>
      <c r="D47" s="104" t="s">
        <v>579</v>
      </c>
      <c r="E47" s="104"/>
      <c r="F47" s="104"/>
      <c r="G47" s="104"/>
      <c r="H47" s="104"/>
      <c r="I47" s="104"/>
      <c r="J47" s="104"/>
      <c r="K47" s="25"/>
    </row>
    <row r="48" spans="2:11" customFormat="1" ht="15" customHeight="1" x14ac:dyDescent="0.2">
      <c r="B48" s="28"/>
      <c r="C48" s="29"/>
      <c r="D48" s="29"/>
      <c r="E48" s="104" t="s">
        <v>580</v>
      </c>
      <c r="F48" s="104"/>
      <c r="G48" s="104"/>
      <c r="H48" s="104"/>
      <c r="I48" s="104"/>
      <c r="J48" s="104"/>
      <c r="K48" s="25"/>
    </row>
    <row r="49" spans="2:11" customFormat="1" ht="15" customHeight="1" x14ac:dyDescent="0.2">
      <c r="B49" s="28"/>
      <c r="C49" s="29"/>
      <c r="D49" s="29"/>
      <c r="E49" s="104" t="s">
        <v>581</v>
      </c>
      <c r="F49" s="104"/>
      <c r="G49" s="104"/>
      <c r="H49" s="104"/>
      <c r="I49" s="104"/>
      <c r="J49" s="104"/>
      <c r="K49" s="25"/>
    </row>
    <row r="50" spans="2:11" customFormat="1" ht="15" customHeight="1" x14ac:dyDescent="0.2">
      <c r="B50" s="28"/>
      <c r="C50" s="29"/>
      <c r="D50" s="29"/>
      <c r="E50" s="104" t="s">
        <v>582</v>
      </c>
      <c r="F50" s="104"/>
      <c r="G50" s="104"/>
      <c r="H50" s="104"/>
      <c r="I50" s="104"/>
      <c r="J50" s="104"/>
      <c r="K50" s="25"/>
    </row>
    <row r="51" spans="2:11" customFormat="1" ht="15" customHeight="1" x14ac:dyDescent="0.2">
      <c r="B51" s="28"/>
      <c r="C51" s="29"/>
      <c r="D51" s="104" t="s">
        <v>583</v>
      </c>
      <c r="E51" s="104"/>
      <c r="F51" s="104"/>
      <c r="G51" s="104"/>
      <c r="H51" s="104"/>
      <c r="I51" s="104"/>
      <c r="J51" s="104"/>
      <c r="K51" s="25"/>
    </row>
    <row r="52" spans="2:11" customFormat="1" ht="25.5" customHeight="1" x14ac:dyDescent="0.3">
      <c r="B52" s="24"/>
      <c r="C52" s="105" t="s">
        <v>584</v>
      </c>
      <c r="D52" s="105"/>
      <c r="E52" s="105"/>
      <c r="F52" s="105"/>
      <c r="G52" s="105"/>
      <c r="H52" s="105"/>
      <c r="I52" s="105"/>
      <c r="J52" s="105"/>
      <c r="K52" s="25"/>
    </row>
    <row r="53" spans="2:11" customFormat="1" ht="5.25" customHeight="1" x14ac:dyDescent="0.2">
      <c r="B53" s="24"/>
      <c r="C53" s="26"/>
      <c r="D53" s="26"/>
      <c r="E53" s="26"/>
      <c r="F53" s="26"/>
      <c r="G53" s="26"/>
      <c r="H53" s="26"/>
      <c r="I53" s="26"/>
      <c r="J53" s="26"/>
      <c r="K53" s="25"/>
    </row>
    <row r="54" spans="2:11" customFormat="1" ht="15" customHeight="1" x14ac:dyDescent="0.2">
      <c r="B54" s="24"/>
      <c r="C54" s="104" t="s">
        <v>585</v>
      </c>
      <c r="D54" s="104"/>
      <c r="E54" s="104"/>
      <c r="F54" s="104"/>
      <c r="G54" s="104"/>
      <c r="H54" s="104"/>
      <c r="I54" s="104"/>
      <c r="J54" s="104"/>
      <c r="K54" s="25"/>
    </row>
    <row r="55" spans="2:11" customFormat="1" ht="15" customHeight="1" x14ac:dyDescent="0.2">
      <c r="B55" s="24"/>
      <c r="C55" s="104" t="s">
        <v>586</v>
      </c>
      <c r="D55" s="104"/>
      <c r="E55" s="104"/>
      <c r="F55" s="104"/>
      <c r="G55" s="104"/>
      <c r="H55" s="104"/>
      <c r="I55" s="104"/>
      <c r="J55" s="104"/>
      <c r="K55" s="25"/>
    </row>
    <row r="56" spans="2:11" customFormat="1" ht="12.75" customHeight="1" x14ac:dyDescent="0.2">
      <c r="B56" s="24"/>
      <c r="C56" s="27"/>
      <c r="D56" s="27"/>
      <c r="E56" s="27"/>
      <c r="F56" s="27"/>
      <c r="G56" s="27"/>
      <c r="H56" s="27"/>
      <c r="I56" s="27"/>
      <c r="J56" s="27"/>
      <c r="K56" s="25"/>
    </row>
    <row r="57" spans="2:11" customFormat="1" ht="15" customHeight="1" x14ac:dyDescent="0.2">
      <c r="B57" s="24"/>
      <c r="C57" s="104" t="s">
        <v>587</v>
      </c>
      <c r="D57" s="104"/>
      <c r="E57" s="104"/>
      <c r="F57" s="104"/>
      <c r="G57" s="104"/>
      <c r="H57" s="104"/>
      <c r="I57" s="104"/>
      <c r="J57" s="104"/>
      <c r="K57" s="25"/>
    </row>
    <row r="58" spans="2:11" customFormat="1" ht="15" customHeight="1" x14ac:dyDescent="0.2">
      <c r="B58" s="24"/>
      <c r="C58" s="29"/>
      <c r="D58" s="104" t="s">
        <v>588</v>
      </c>
      <c r="E58" s="104"/>
      <c r="F58" s="104"/>
      <c r="G58" s="104"/>
      <c r="H58" s="104"/>
      <c r="I58" s="104"/>
      <c r="J58" s="104"/>
      <c r="K58" s="25"/>
    </row>
    <row r="59" spans="2:11" customFormat="1" ht="15" customHeight="1" x14ac:dyDescent="0.2">
      <c r="B59" s="24"/>
      <c r="C59" s="29"/>
      <c r="D59" s="104" t="s">
        <v>589</v>
      </c>
      <c r="E59" s="104"/>
      <c r="F59" s="104"/>
      <c r="G59" s="104"/>
      <c r="H59" s="104"/>
      <c r="I59" s="104"/>
      <c r="J59" s="104"/>
      <c r="K59" s="25"/>
    </row>
    <row r="60" spans="2:11" customFormat="1" ht="15" customHeight="1" x14ac:dyDescent="0.2">
      <c r="B60" s="24"/>
      <c r="C60" s="29"/>
      <c r="D60" s="104" t="s">
        <v>590</v>
      </c>
      <c r="E60" s="104"/>
      <c r="F60" s="104"/>
      <c r="G60" s="104"/>
      <c r="H60" s="104"/>
      <c r="I60" s="104"/>
      <c r="J60" s="104"/>
      <c r="K60" s="25"/>
    </row>
    <row r="61" spans="2:11" customFormat="1" ht="15" customHeight="1" x14ac:dyDescent="0.2">
      <c r="B61" s="24"/>
      <c r="C61" s="29"/>
      <c r="D61" s="104" t="s">
        <v>591</v>
      </c>
      <c r="E61" s="104"/>
      <c r="F61" s="104"/>
      <c r="G61" s="104"/>
      <c r="H61" s="104"/>
      <c r="I61" s="104"/>
      <c r="J61" s="104"/>
      <c r="K61" s="25"/>
    </row>
    <row r="62" spans="2:11" customFormat="1" ht="15" customHeight="1" x14ac:dyDescent="0.2">
      <c r="B62" s="24"/>
      <c r="C62" s="29"/>
      <c r="D62" s="106" t="s">
        <v>592</v>
      </c>
      <c r="E62" s="106"/>
      <c r="F62" s="106"/>
      <c r="G62" s="106"/>
      <c r="H62" s="106"/>
      <c r="I62" s="106"/>
      <c r="J62" s="106"/>
      <c r="K62" s="25"/>
    </row>
    <row r="63" spans="2:11" customFormat="1" ht="15" customHeight="1" x14ac:dyDescent="0.2">
      <c r="B63" s="24"/>
      <c r="C63" s="29"/>
      <c r="D63" s="104" t="s">
        <v>593</v>
      </c>
      <c r="E63" s="104"/>
      <c r="F63" s="104"/>
      <c r="G63" s="104"/>
      <c r="H63" s="104"/>
      <c r="I63" s="104"/>
      <c r="J63" s="104"/>
      <c r="K63" s="25"/>
    </row>
    <row r="64" spans="2:11" customFormat="1" ht="12.75" customHeight="1" x14ac:dyDescent="0.2">
      <c r="B64" s="24"/>
      <c r="C64" s="29"/>
      <c r="D64" s="29"/>
      <c r="E64" s="32"/>
      <c r="F64" s="29"/>
      <c r="G64" s="29"/>
      <c r="H64" s="29"/>
      <c r="I64" s="29"/>
      <c r="J64" s="29"/>
      <c r="K64" s="25"/>
    </row>
    <row r="65" spans="2:11" customFormat="1" ht="15" customHeight="1" x14ac:dyDescent="0.2">
      <c r="B65" s="24"/>
      <c r="C65" s="29"/>
      <c r="D65" s="104" t="s">
        <v>594</v>
      </c>
      <c r="E65" s="104"/>
      <c r="F65" s="104"/>
      <c r="G65" s="104"/>
      <c r="H65" s="104"/>
      <c r="I65" s="104"/>
      <c r="J65" s="104"/>
      <c r="K65" s="25"/>
    </row>
    <row r="66" spans="2:11" customFormat="1" ht="15" customHeight="1" x14ac:dyDescent="0.2">
      <c r="B66" s="24"/>
      <c r="C66" s="29"/>
      <c r="D66" s="106" t="s">
        <v>595</v>
      </c>
      <c r="E66" s="106"/>
      <c r="F66" s="106"/>
      <c r="G66" s="106"/>
      <c r="H66" s="106"/>
      <c r="I66" s="106"/>
      <c r="J66" s="106"/>
      <c r="K66" s="25"/>
    </row>
    <row r="67" spans="2:11" customFormat="1" ht="15" customHeight="1" x14ac:dyDescent="0.2">
      <c r="B67" s="24"/>
      <c r="C67" s="29"/>
      <c r="D67" s="104" t="s">
        <v>596</v>
      </c>
      <c r="E67" s="104"/>
      <c r="F67" s="104"/>
      <c r="G67" s="104"/>
      <c r="H67" s="104"/>
      <c r="I67" s="104"/>
      <c r="J67" s="104"/>
      <c r="K67" s="25"/>
    </row>
    <row r="68" spans="2:11" customFormat="1" ht="15" customHeight="1" x14ac:dyDescent="0.2">
      <c r="B68" s="24"/>
      <c r="C68" s="29"/>
      <c r="D68" s="104" t="s">
        <v>597</v>
      </c>
      <c r="E68" s="104"/>
      <c r="F68" s="104"/>
      <c r="G68" s="104"/>
      <c r="H68" s="104"/>
      <c r="I68" s="104"/>
      <c r="J68" s="104"/>
      <c r="K68" s="25"/>
    </row>
    <row r="69" spans="2:11" customFormat="1" ht="15" customHeight="1" x14ac:dyDescent="0.2">
      <c r="B69" s="24"/>
      <c r="C69" s="29"/>
      <c r="D69" s="104" t="s">
        <v>598</v>
      </c>
      <c r="E69" s="104"/>
      <c r="F69" s="104"/>
      <c r="G69" s="104"/>
      <c r="H69" s="104"/>
      <c r="I69" s="104"/>
      <c r="J69" s="104"/>
      <c r="K69" s="25"/>
    </row>
    <row r="70" spans="2:11" customFormat="1" ht="15" customHeight="1" x14ac:dyDescent="0.2">
      <c r="B70" s="24"/>
      <c r="C70" s="29"/>
      <c r="D70" s="104" t="s">
        <v>599</v>
      </c>
      <c r="E70" s="104"/>
      <c r="F70" s="104"/>
      <c r="G70" s="104"/>
      <c r="H70" s="104"/>
      <c r="I70" s="104"/>
      <c r="J70" s="104"/>
      <c r="K70" s="25"/>
    </row>
    <row r="71" spans="2:11" customFormat="1" ht="12.75" customHeight="1" x14ac:dyDescent="0.2">
      <c r="B71" s="33"/>
      <c r="C71" s="34"/>
      <c r="D71" s="34"/>
      <c r="E71" s="34"/>
      <c r="F71" s="34"/>
      <c r="G71" s="34"/>
      <c r="H71" s="34"/>
      <c r="I71" s="34"/>
      <c r="J71" s="34"/>
      <c r="K71" s="35"/>
    </row>
    <row r="72" spans="2:11" customFormat="1" ht="18.75" customHeight="1" x14ac:dyDescent="0.2">
      <c r="B72" s="36"/>
      <c r="C72" s="36"/>
      <c r="D72" s="36"/>
      <c r="E72" s="36"/>
      <c r="F72" s="36"/>
      <c r="G72" s="36"/>
      <c r="H72" s="36"/>
      <c r="I72" s="36"/>
      <c r="J72" s="36"/>
      <c r="K72" s="37"/>
    </row>
    <row r="73" spans="2:11" customFormat="1" ht="18.75" customHeight="1" x14ac:dyDescent="0.2">
      <c r="B73" s="37"/>
      <c r="C73" s="37"/>
      <c r="D73" s="37"/>
      <c r="E73" s="37"/>
      <c r="F73" s="37"/>
      <c r="G73" s="37"/>
      <c r="H73" s="37"/>
      <c r="I73" s="37"/>
      <c r="J73" s="37"/>
      <c r="K73" s="37"/>
    </row>
    <row r="74" spans="2:11" customFormat="1" ht="7.5" customHeight="1" x14ac:dyDescent="0.2">
      <c r="B74" s="38"/>
      <c r="C74" s="39"/>
      <c r="D74" s="39"/>
      <c r="E74" s="39"/>
      <c r="F74" s="39"/>
      <c r="G74" s="39"/>
      <c r="H74" s="39"/>
      <c r="I74" s="39"/>
      <c r="J74" s="39"/>
      <c r="K74" s="40"/>
    </row>
    <row r="75" spans="2:11" customFormat="1" ht="45" customHeight="1" x14ac:dyDescent="0.2">
      <c r="B75" s="41"/>
      <c r="C75" s="99" t="s">
        <v>600</v>
      </c>
      <c r="D75" s="99"/>
      <c r="E75" s="99"/>
      <c r="F75" s="99"/>
      <c r="G75" s="99"/>
      <c r="H75" s="99"/>
      <c r="I75" s="99"/>
      <c r="J75" s="99"/>
      <c r="K75" s="42"/>
    </row>
    <row r="76" spans="2:11" customFormat="1" ht="17.25" customHeight="1" x14ac:dyDescent="0.2">
      <c r="B76" s="41"/>
      <c r="C76" s="43" t="s">
        <v>601</v>
      </c>
      <c r="D76" s="43"/>
      <c r="E76" s="43"/>
      <c r="F76" s="43" t="s">
        <v>602</v>
      </c>
      <c r="G76" s="44"/>
      <c r="H76" s="43" t="s">
        <v>54</v>
      </c>
      <c r="I76" s="43" t="s">
        <v>57</v>
      </c>
      <c r="J76" s="43" t="s">
        <v>603</v>
      </c>
      <c r="K76" s="42"/>
    </row>
    <row r="77" spans="2:11" customFormat="1" ht="17.25" customHeight="1" x14ac:dyDescent="0.2">
      <c r="B77" s="41"/>
      <c r="C77" s="45" t="s">
        <v>604</v>
      </c>
      <c r="D77" s="45"/>
      <c r="E77" s="45"/>
      <c r="F77" s="46" t="s">
        <v>605</v>
      </c>
      <c r="G77" s="47"/>
      <c r="H77" s="45"/>
      <c r="I77" s="45"/>
      <c r="J77" s="45" t="s">
        <v>606</v>
      </c>
      <c r="K77" s="42"/>
    </row>
    <row r="78" spans="2:11" customFormat="1" ht="5.25" customHeight="1" x14ac:dyDescent="0.2">
      <c r="B78" s="41"/>
      <c r="C78" s="48"/>
      <c r="D78" s="48"/>
      <c r="E78" s="48"/>
      <c r="F78" s="48"/>
      <c r="G78" s="49"/>
      <c r="H78" s="48"/>
      <c r="I78" s="48"/>
      <c r="J78" s="48"/>
      <c r="K78" s="42"/>
    </row>
    <row r="79" spans="2:11" customFormat="1" ht="15" customHeight="1" x14ac:dyDescent="0.2">
      <c r="B79" s="41"/>
      <c r="C79" s="30" t="s">
        <v>53</v>
      </c>
      <c r="D79" s="50"/>
      <c r="E79" s="50"/>
      <c r="F79" s="51" t="s">
        <v>607</v>
      </c>
      <c r="G79" s="52"/>
      <c r="H79" s="30" t="s">
        <v>608</v>
      </c>
      <c r="I79" s="30" t="s">
        <v>609</v>
      </c>
      <c r="J79" s="30">
        <v>20</v>
      </c>
      <c r="K79" s="42"/>
    </row>
    <row r="80" spans="2:11" customFormat="1" ht="15" customHeight="1" x14ac:dyDescent="0.2">
      <c r="B80" s="41"/>
      <c r="C80" s="30" t="s">
        <v>610</v>
      </c>
      <c r="D80" s="30"/>
      <c r="E80" s="30"/>
      <c r="F80" s="51" t="s">
        <v>607</v>
      </c>
      <c r="G80" s="52"/>
      <c r="H80" s="30" t="s">
        <v>611</v>
      </c>
      <c r="I80" s="30" t="s">
        <v>609</v>
      </c>
      <c r="J80" s="30">
        <v>120</v>
      </c>
      <c r="K80" s="42"/>
    </row>
    <row r="81" spans="2:11" customFormat="1" ht="15" customHeight="1" x14ac:dyDescent="0.2">
      <c r="B81" s="53"/>
      <c r="C81" s="30" t="s">
        <v>612</v>
      </c>
      <c r="D81" s="30"/>
      <c r="E81" s="30"/>
      <c r="F81" s="51" t="s">
        <v>613</v>
      </c>
      <c r="G81" s="52"/>
      <c r="H81" s="30" t="s">
        <v>614</v>
      </c>
      <c r="I81" s="30" t="s">
        <v>609</v>
      </c>
      <c r="J81" s="30">
        <v>50</v>
      </c>
      <c r="K81" s="42"/>
    </row>
    <row r="82" spans="2:11" customFormat="1" ht="15" customHeight="1" x14ac:dyDescent="0.2">
      <c r="B82" s="53"/>
      <c r="C82" s="30" t="s">
        <v>615</v>
      </c>
      <c r="D82" s="30"/>
      <c r="E82" s="30"/>
      <c r="F82" s="51" t="s">
        <v>607</v>
      </c>
      <c r="G82" s="52"/>
      <c r="H82" s="30" t="s">
        <v>616</v>
      </c>
      <c r="I82" s="30" t="s">
        <v>617</v>
      </c>
      <c r="J82" s="30"/>
      <c r="K82" s="42"/>
    </row>
    <row r="83" spans="2:11" customFormat="1" ht="15" customHeight="1" x14ac:dyDescent="0.2">
      <c r="B83" s="53"/>
      <c r="C83" s="30" t="s">
        <v>618</v>
      </c>
      <c r="D83" s="30"/>
      <c r="E83" s="30"/>
      <c r="F83" s="51" t="s">
        <v>613</v>
      </c>
      <c r="G83" s="30"/>
      <c r="H83" s="30" t="s">
        <v>619</v>
      </c>
      <c r="I83" s="30" t="s">
        <v>609</v>
      </c>
      <c r="J83" s="30">
        <v>15</v>
      </c>
      <c r="K83" s="42"/>
    </row>
    <row r="84" spans="2:11" customFormat="1" ht="15" customHeight="1" x14ac:dyDescent="0.2">
      <c r="B84" s="53"/>
      <c r="C84" s="30" t="s">
        <v>620</v>
      </c>
      <c r="D84" s="30"/>
      <c r="E84" s="30"/>
      <c r="F84" s="51" t="s">
        <v>613</v>
      </c>
      <c r="G84" s="30"/>
      <c r="H84" s="30" t="s">
        <v>621</v>
      </c>
      <c r="I84" s="30" t="s">
        <v>609</v>
      </c>
      <c r="J84" s="30">
        <v>15</v>
      </c>
      <c r="K84" s="42"/>
    </row>
    <row r="85" spans="2:11" customFormat="1" ht="15" customHeight="1" x14ac:dyDescent="0.2">
      <c r="B85" s="53"/>
      <c r="C85" s="30" t="s">
        <v>622</v>
      </c>
      <c r="D85" s="30"/>
      <c r="E85" s="30"/>
      <c r="F85" s="51" t="s">
        <v>613</v>
      </c>
      <c r="G85" s="30"/>
      <c r="H85" s="30" t="s">
        <v>623</v>
      </c>
      <c r="I85" s="30" t="s">
        <v>609</v>
      </c>
      <c r="J85" s="30">
        <v>20</v>
      </c>
      <c r="K85" s="42"/>
    </row>
    <row r="86" spans="2:11" customFormat="1" ht="15" customHeight="1" x14ac:dyDescent="0.2">
      <c r="B86" s="53"/>
      <c r="C86" s="30" t="s">
        <v>624</v>
      </c>
      <c r="D86" s="30"/>
      <c r="E86" s="30"/>
      <c r="F86" s="51" t="s">
        <v>613</v>
      </c>
      <c r="G86" s="30"/>
      <c r="H86" s="30" t="s">
        <v>625</v>
      </c>
      <c r="I86" s="30" t="s">
        <v>609</v>
      </c>
      <c r="J86" s="30">
        <v>20</v>
      </c>
      <c r="K86" s="42"/>
    </row>
    <row r="87" spans="2:11" customFormat="1" ht="15" customHeight="1" x14ac:dyDescent="0.2">
      <c r="B87" s="53"/>
      <c r="C87" s="30" t="s">
        <v>626</v>
      </c>
      <c r="D87" s="30"/>
      <c r="E87" s="30"/>
      <c r="F87" s="51" t="s">
        <v>613</v>
      </c>
      <c r="G87" s="52"/>
      <c r="H87" s="30" t="s">
        <v>627</v>
      </c>
      <c r="I87" s="30" t="s">
        <v>609</v>
      </c>
      <c r="J87" s="30">
        <v>50</v>
      </c>
      <c r="K87" s="42"/>
    </row>
    <row r="88" spans="2:11" customFormat="1" ht="15" customHeight="1" x14ac:dyDescent="0.2">
      <c r="B88" s="53"/>
      <c r="C88" s="30" t="s">
        <v>628</v>
      </c>
      <c r="D88" s="30"/>
      <c r="E88" s="30"/>
      <c r="F88" s="51" t="s">
        <v>613</v>
      </c>
      <c r="G88" s="52"/>
      <c r="H88" s="30" t="s">
        <v>629</v>
      </c>
      <c r="I88" s="30" t="s">
        <v>609</v>
      </c>
      <c r="J88" s="30">
        <v>20</v>
      </c>
      <c r="K88" s="42"/>
    </row>
    <row r="89" spans="2:11" customFormat="1" ht="15" customHeight="1" x14ac:dyDescent="0.2">
      <c r="B89" s="53"/>
      <c r="C89" s="30" t="s">
        <v>630</v>
      </c>
      <c r="D89" s="30"/>
      <c r="E89" s="30"/>
      <c r="F89" s="51" t="s">
        <v>613</v>
      </c>
      <c r="G89" s="52"/>
      <c r="H89" s="30" t="s">
        <v>631</v>
      </c>
      <c r="I89" s="30" t="s">
        <v>609</v>
      </c>
      <c r="J89" s="30">
        <v>20</v>
      </c>
      <c r="K89" s="42"/>
    </row>
    <row r="90" spans="2:11" customFormat="1" ht="15" customHeight="1" x14ac:dyDescent="0.2">
      <c r="B90" s="53"/>
      <c r="C90" s="30" t="s">
        <v>632</v>
      </c>
      <c r="D90" s="30"/>
      <c r="E90" s="30"/>
      <c r="F90" s="51" t="s">
        <v>613</v>
      </c>
      <c r="G90" s="52"/>
      <c r="H90" s="30" t="s">
        <v>633</v>
      </c>
      <c r="I90" s="30" t="s">
        <v>609</v>
      </c>
      <c r="J90" s="30">
        <v>50</v>
      </c>
      <c r="K90" s="42"/>
    </row>
    <row r="91" spans="2:11" customFormat="1" ht="15" customHeight="1" x14ac:dyDescent="0.2">
      <c r="B91" s="53"/>
      <c r="C91" s="30" t="s">
        <v>634</v>
      </c>
      <c r="D91" s="30"/>
      <c r="E91" s="30"/>
      <c r="F91" s="51" t="s">
        <v>613</v>
      </c>
      <c r="G91" s="52"/>
      <c r="H91" s="30" t="s">
        <v>634</v>
      </c>
      <c r="I91" s="30" t="s">
        <v>609</v>
      </c>
      <c r="J91" s="30">
        <v>50</v>
      </c>
      <c r="K91" s="42"/>
    </row>
    <row r="92" spans="2:11" customFormat="1" ht="15" customHeight="1" x14ac:dyDescent="0.2">
      <c r="B92" s="53"/>
      <c r="C92" s="30" t="s">
        <v>635</v>
      </c>
      <c r="D92" s="30"/>
      <c r="E92" s="30"/>
      <c r="F92" s="51" t="s">
        <v>613</v>
      </c>
      <c r="G92" s="52"/>
      <c r="H92" s="30" t="s">
        <v>636</v>
      </c>
      <c r="I92" s="30" t="s">
        <v>609</v>
      </c>
      <c r="J92" s="30">
        <v>255</v>
      </c>
      <c r="K92" s="42"/>
    </row>
    <row r="93" spans="2:11" customFormat="1" ht="15" customHeight="1" x14ac:dyDescent="0.2">
      <c r="B93" s="53"/>
      <c r="C93" s="30" t="s">
        <v>637</v>
      </c>
      <c r="D93" s="30"/>
      <c r="E93" s="30"/>
      <c r="F93" s="51" t="s">
        <v>607</v>
      </c>
      <c r="G93" s="52"/>
      <c r="H93" s="30" t="s">
        <v>638</v>
      </c>
      <c r="I93" s="30" t="s">
        <v>639</v>
      </c>
      <c r="J93" s="30"/>
      <c r="K93" s="42"/>
    </row>
    <row r="94" spans="2:11" customFormat="1" ht="15" customHeight="1" x14ac:dyDescent="0.2">
      <c r="B94" s="53"/>
      <c r="C94" s="30" t="s">
        <v>640</v>
      </c>
      <c r="D94" s="30"/>
      <c r="E94" s="30"/>
      <c r="F94" s="51" t="s">
        <v>607</v>
      </c>
      <c r="G94" s="52"/>
      <c r="H94" s="30" t="s">
        <v>641</v>
      </c>
      <c r="I94" s="30" t="s">
        <v>642</v>
      </c>
      <c r="J94" s="30"/>
      <c r="K94" s="42"/>
    </row>
    <row r="95" spans="2:11" customFormat="1" ht="15" customHeight="1" x14ac:dyDescent="0.2">
      <c r="B95" s="53"/>
      <c r="C95" s="30" t="s">
        <v>643</v>
      </c>
      <c r="D95" s="30"/>
      <c r="E95" s="30"/>
      <c r="F95" s="51" t="s">
        <v>607</v>
      </c>
      <c r="G95" s="52"/>
      <c r="H95" s="30" t="s">
        <v>643</v>
      </c>
      <c r="I95" s="30" t="s">
        <v>642</v>
      </c>
      <c r="J95" s="30"/>
      <c r="K95" s="42"/>
    </row>
    <row r="96" spans="2:11" customFormat="1" ht="15" customHeight="1" x14ac:dyDescent="0.2">
      <c r="B96" s="53"/>
      <c r="C96" s="30" t="s">
        <v>38</v>
      </c>
      <c r="D96" s="30"/>
      <c r="E96" s="30"/>
      <c r="F96" s="51" t="s">
        <v>607</v>
      </c>
      <c r="G96" s="52"/>
      <c r="H96" s="30" t="s">
        <v>644</v>
      </c>
      <c r="I96" s="30" t="s">
        <v>642</v>
      </c>
      <c r="J96" s="30"/>
      <c r="K96" s="42"/>
    </row>
    <row r="97" spans="2:11" customFormat="1" ht="15" customHeight="1" x14ac:dyDescent="0.2">
      <c r="B97" s="53"/>
      <c r="C97" s="30" t="s">
        <v>48</v>
      </c>
      <c r="D97" s="30"/>
      <c r="E97" s="30"/>
      <c r="F97" s="51" t="s">
        <v>607</v>
      </c>
      <c r="G97" s="52"/>
      <c r="H97" s="30" t="s">
        <v>645</v>
      </c>
      <c r="I97" s="30" t="s">
        <v>642</v>
      </c>
      <c r="J97" s="30"/>
      <c r="K97" s="42"/>
    </row>
    <row r="98" spans="2:11" customFormat="1" ht="15" customHeight="1" x14ac:dyDescent="0.2">
      <c r="B98" s="54"/>
      <c r="C98" s="55"/>
      <c r="D98" s="55"/>
      <c r="E98" s="55"/>
      <c r="F98" s="55"/>
      <c r="G98" s="55"/>
      <c r="H98" s="55"/>
      <c r="I98" s="55"/>
      <c r="J98" s="55"/>
      <c r="K98" s="56"/>
    </row>
    <row r="99" spans="2:11" customFormat="1" ht="18.75" customHeight="1" x14ac:dyDescent="0.2">
      <c r="B99" s="57"/>
      <c r="C99" s="58"/>
      <c r="D99" s="58"/>
      <c r="E99" s="58"/>
      <c r="F99" s="58"/>
      <c r="G99" s="58"/>
      <c r="H99" s="58"/>
      <c r="I99" s="58"/>
      <c r="J99" s="58"/>
      <c r="K99" s="57"/>
    </row>
    <row r="100" spans="2:11" customFormat="1" ht="18.75" customHeight="1" x14ac:dyDescent="0.2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 customFormat="1" ht="7.5" customHeight="1" x14ac:dyDescent="0.2">
      <c r="B101" s="38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2:11" customFormat="1" ht="45" customHeight="1" x14ac:dyDescent="0.2">
      <c r="B102" s="41"/>
      <c r="C102" s="99" t="s">
        <v>646</v>
      </c>
      <c r="D102" s="99"/>
      <c r="E102" s="99"/>
      <c r="F102" s="99"/>
      <c r="G102" s="99"/>
      <c r="H102" s="99"/>
      <c r="I102" s="99"/>
      <c r="J102" s="99"/>
      <c r="K102" s="42"/>
    </row>
    <row r="103" spans="2:11" customFormat="1" ht="17.25" customHeight="1" x14ac:dyDescent="0.2">
      <c r="B103" s="41"/>
      <c r="C103" s="43" t="s">
        <v>601</v>
      </c>
      <c r="D103" s="43"/>
      <c r="E103" s="43"/>
      <c r="F103" s="43" t="s">
        <v>602</v>
      </c>
      <c r="G103" s="44"/>
      <c r="H103" s="43" t="s">
        <v>54</v>
      </c>
      <c r="I103" s="43" t="s">
        <v>57</v>
      </c>
      <c r="J103" s="43" t="s">
        <v>603</v>
      </c>
      <c r="K103" s="42"/>
    </row>
    <row r="104" spans="2:11" customFormat="1" ht="17.25" customHeight="1" x14ac:dyDescent="0.2">
      <c r="B104" s="41"/>
      <c r="C104" s="45" t="s">
        <v>604</v>
      </c>
      <c r="D104" s="45"/>
      <c r="E104" s="45"/>
      <c r="F104" s="46" t="s">
        <v>605</v>
      </c>
      <c r="G104" s="47"/>
      <c r="H104" s="45"/>
      <c r="I104" s="45"/>
      <c r="J104" s="45" t="s">
        <v>606</v>
      </c>
      <c r="K104" s="42"/>
    </row>
    <row r="105" spans="2:11" customFormat="1" ht="5.25" customHeight="1" x14ac:dyDescent="0.2">
      <c r="B105" s="41"/>
      <c r="C105" s="43"/>
      <c r="D105" s="43"/>
      <c r="E105" s="43"/>
      <c r="F105" s="43"/>
      <c r="G105" s="59"/>
      <c r="H105" s="43"/>
      <c r="I105" s="43"/>
      <c r="J105" s="43"/>
      <c r="K105" s="42"/>
    </row>
    <row r="106" spans="2:11" customFormat="1" ht="15" customHeight="1" x14ac:dyDescent="0.2">
      <c r="B106" s="41"/>
      <c r="C106" s="30" t="s">
        <v>53</v>
      </c>
      <c r="D106" s="50"/>
      <c r="E106" s="50"/>
      <c r="F106" s="51" t="s">
        <v>607</v>
      </c>
      <c r="G106" s="30"/>
      <c r="H106" s="30" t="s">
        <v>647</v>
      </c>
      <c r="I106" s="30" t="s">
        <v>609</v>
      </c>
      <c r="J106" s="30">
        <v>20</v>
      </c>
      <c r="K106" s="42"/>
    </row>
    <row r="107" spans="2:11" customFormat="1" ht="15" customHeight="1" x14ac:dyDescent="0.2">
      <c r="B107" s="41"/>
      <c r="C107" s="30" t="s">
        <v>610</v>
      </c>
      <c r="D107" s="30"/>
      <c r="E107" s="30"/>
      <c r="F107" s="51" t="s">
        <v>607</v>
      </c>
      <c r="G107" s="30"/>
      <c r="H107" s="30" t="s">
        <v>647</v>
      </c>
      <c r="I107" s="30" t="s">
        <v>609</v>
      </c>
      <c r="J107" s="30">
        <v>120</v>
      </c>
      <c r="K107" s="42"/>
    </row>
    <row r="108" spans="2:11" customFormat="1" ht="15" customHeight="1" x14ac:dyDescent="0.2">
      <c r="B108" s="53"/>
      <c r="C108" s="30" t="s">
        <v>612</v>
      </c>
      <c r="D108" s="30"/>
      <c r="E108" s="30"/>
      <c r="F108" s="51" t="s">
        <v>613</v>
      </c>
      <c r="G108" s="30"/>
      <c r="H108" s="30" t="s">
        <v>647</v>
      </c>
      <c r="I108" s="30" t="s">
        <v>609</v>
      </c>
      <c r="J108" s="30">
        <v>50</v>
      </c>
      <c r="K108" s="42"/>
    </row>
    <row r="109" spans="2:11" customFormat="1" ht="15" customHeight="1" x14ac:dyDescent="0.2">
      <c r="B109" s="53"/>
      <c r="C109" s="30" t="s">
        <v>615</v>
      </c>
      <c r="D109" s="30"/>
      <c r="E109" s="30"/>
      <c r="F109" s="51" t="s">
        <v>607</v>
      </c>
      <c r="G109" s="30"/>
      <c r="H109" s="30" t="s">
        <v>647</v>
      </c>
      <c r="I109" s="30" t="s">
        <v>617</v>
      </c>
      <c r="J109" s="30"/>
      <c r="K109" s="42"/>
    </row>
    <row r="110" spans="2:11" customFormat="1" ht="15" customHeight="1" x14ac:dyDescent="0.2">
      <c r="B110" s="53"/>
      <c r="C110" s="30" t="s">
        <v>626</v>
      </c>
      <c r="D110" s="30"/>
      <c r="E110" s="30"/>
      <c r="F110" s="51" t="s">
        <v>613</v>
      </c>
      <c r="G110" s="30"/>
      <c r="H110" s="30" t="s">
        <v>647</v>
      </c>
      <c r="I110" s="30" t="s">
        <v>609</v>
      </c>
      <c r="J110" s="30">
        <v>50</v>
      </c>
      <c r="K110" s="42"/>
    </row>
    <row r="111" spans="2:11" customFormat="1" ht="15" customHeight="1" x14ac:dyDescent="0.2">
      <c r="B111" s="53"/>
      <c r="C111" s="30" t="s">
        <v>634</v>
      </c>
      <c r="D111" s="30"/>
      <c r="E111" s="30"/>
      <c r="F111" s="51" t="s">
        <v>613</v>
      </c>
      <c r="G111" s="30"/>
      <c r="H111" s="30" t="s">
        <v>647</v>
      </c>
      <c r="I111" s="30" t="s">
        <v>609</v>
      </c>
      <c r="J111" s="30">
        <v>50</v>
      </c>
      <c r="K111" s="42"/>
    </row>
    <row r="112" spans="2:11" customFormat="1" ht="15" customHeight="1" x14ac:dyDescent="0.2">
      <c r="B112" s="53"/>
      <c r="C112" s="30" t="s">
        <v>632</v>
      </c>
      <c r="D112" s="30"/>
      <c r="E112" s="30"/>
      <c r="F112" s="51" t="s">
        <v>613</v>
      </c>
      <c r="G112" s="30"/>
      <c r="H112" s="30" t="s">
        <v>647</v>
      </c>
      <c r="I112" s="30" t="s">
        <v>609</v>
      </c>
      <c r="J112" s="30">
        <v>50</v>
      </c>
      <c r="K112" s="42"/>
    </row>
    <row r="113" spans="2:11" customFormat="1" ht="15" customHeight="1" x14ac:dyDescent="0.2">
      <c r="B113" s="53"/>
      <c r="C113" s="30" t="s">
        <v>53</v>
      </c>
      <c r="D113" s="30"/>
      <c r="E113" s="30"/>
      <c r="F113" s="51" t="s">
        <v>607</v>
      </c>
      <c r="G113" s="30"/>
      <c r="H113" s="30" t="s">
        <v>648</v>
      </c>
      <c r="I113" s="30" t="s">
        <v>609</v>
      </c>
      <c r="J113" s="30">
        <v>20</v>
      </c>
      <c r="K113" s="42"/>
    </row>
    <row r="114" spans="2:11" customFormat="1" ht="15" customHeight="1" x14ac:dyDescent="0.2">
      <c r="B114" s="53"/>
      <c r="C114" s="30" t="s">
        <v>649</v>
      </c>
      <c r="D114" s="30"/>
      <c r="E114" s="30"/>
      <c r="F114" s="51" t="s">
        <v>607</v>
      </c>
      <c r="G114" s="30"/>
      <c r="H114" s="30" t="s">
        <v>650</v>
      </c>
      <c r="I114" s="30" t="s">
        <v>609</v>
      </c>
      <c r="J114" s="30">
        <v>120</v>
      </c>
      <c r="K114" s="42"/>
    </row>
    <row r="115" spans="2:11" customFormat="1" ht="15" customHeight="1" x14ac:dyDescent="0.2">
      <c r="B115" s="53"/>
      <c r="C115" s="30" t="s">
        <v>38</v>
      </c>
      <c r="D115" s="30"/>
      <c r="E115" s="30"/>
      <c r="F115" s="51" t="s">
        <v>607</v>
      </c>
      <c r="G115" s="30"/>
      <c r="H115" s="30" t="s">
        <v>651</v>
      </c>
      <c r="I115" s="30" t="s">
        <v>642</v>
      </c>
      <c r="J115" s="30"/>
      <c r="K115" s="42"/>
    </row>
    <row r="116" spans="2:11" customFormat="1" ht="15" customHeight="1" x14ac:dyDescent="0.2">
      <c r="B116" s="53"/>
      <c r="C116" s="30" t="s">
        <v>48</v>
      </c>
      <c r="D116" s="30"/>
      <c r="E116" s="30"/>
      <c r="F116" s="51" t="s">
        <v>607</v>
      </c>
      <c r="G116" s="30"/>
      <c r="H116" s="30" t="s">
        <v>652</v>
      </c>
      <c r="I116" s="30" t="s">
        <v>642</v>
      </c>
      <c r="J116" s="30"/>
      <c r="K116" s="42"/>
    </row>
    <row r="117" spans="2:11" customFormat="1" ht="15" customHeight="1" x14ac:dyDescent="0.2">
      <c r="B117" s="53"/>
      <c r="C117" s="30" t="s">
        <v>57</v>
      </c>
      <c r="D117" s="30"/>
      <c r="E117" s="30"/>
      <c r="F117" s="51" t="s">
        <v>607</v>
      </c>
      <c r="G117" s="30"/>
      <c r="H117" s="30" t="s">
        <v>653</v>
      </c>
      <c r="I117" s="30" t="s">
        <v>654</v>
      </c>
      <c r="J117" s="30"/>
      <c r="K117" s="42"/>
    </row>
    <row r="118" spans="2:11" customFormat="1" ht="15" customHeight="1" x14ac:dyDescent="0.2">
      <c r="B118" s="54"/>
      <c r="C118" s="60"/>
      <c r="D118" s="60"/>
      <c r="E118" s="60"/>
      <c r="F118" s="60"/>
      <c r="G118" s="60"/>
      <c r="H118" s="60"/>
      <c r="I118" s="60"/>
      <c r="J118" s="60"/>
      <c r="K118" s="56"/>
    </row>
    <row r="119" spans="2:11" customFormat="1" ht="18.75" customHeight="1" x14ac:dyDescent="0.2">
      <c r="B119" s="61"/>
      <c r="C119" s="62"/>
      <c r="D119" s="62"/>
      <c r="E119" s="62"/>
      <c r="F119" s="63"/>
      <c r="G119" s="62"/>
      <c r="H119" s="62"/>
      <c r="I119" s="62"/>
      <c r="J119" s="62"/>
      <c r="K119" s="61"/>
    </row>
    <row r="120" spans="2:11" customFormat="1" ht="18.75" customHeight="1" x14ac:dyDescent="0.2">
      <c r="B120" s="37"/>
      <c r="C120" s="37"/>
      <c r="D120" s="37"/>
      <c r="E120" s="37"/>
      <c r="F120" s="37"/>
      <c r="G120" s="37"/>
      <c r="H120" s="37"/>
      <c r="I120" s="37"/>
      <c r="J120" s="37"/>
      <c r="K120" s="37"/>
    </row>
    <row r="121" spans="2:11" customFormat="1" ht="7.5" customHeight="1" x14ac:dyDescent="0.2">
      <c r="B121" s="64"/>
      <c r="C121" s="65"/>
      <c r="D121" s="65"/>
      <c r="E121" s="65"/>
      <c r="F121" s="65"/>
      <c r="G121" s="65"/>
      <c r="H121" s="65"/>
      <c r="I121" s="65"/>
      <c r="J121" s="65"/>
      <c r="K121" s="66"/>
    </row>
    <row r="122" spans="2:11" customFormat="1" ht="45" customHeight="1" x14ac:dyDescent="0.2">
      <c r="B122" s="67"/>
      <c r="C122" s="100" t="s">
        <v>655</v>
      </c>
      <c r="D122" s="100"/>
      <c r="E122" s="100"/>
      <c r="F122" s="100"/>
      <c r="G122" s="100"/>
      <c r="H122" s="100"/>
      <c r="I122" s="100"/>
      <c r="J122" s="100"/>
      <c r="K122" s="68"/>
    </row>
    <row r="123" spans="2:11" customFormat="1" ht="17.25" customHeight="1" x14ac:dyDescent="0.2">
      <c r="B123" s="69"/>
      <c r="C123" s="43" t="s">
        <v>601</v>
      </c>
      <c r="D123" s="43"/>
      <c r="E123" s="43"/>
      <c r="F123" s="43" t="s">
        <v>602</v>
      </c>
      <c r="G123" s="44"/>
      <c r="H123" s="43" t="s">
        <v>54</v>
      </c>
      <c r="I123" s="43" t="s">
        <v>57</v>
      </c>
      <c r="J123" s="43" t="s">
        <v>603</v>
      </c>
      <c r="K123" s="70"/>
    </row>
    <row r="124" spans="2:11" customFormat="1" ht="17.25" customHeight="1" x14ac:dyDescent="0.2">
      <c r="B124" s="69"/>
      <c r="C124" s="45" t="s">
        <v>604</v>
      </c>
      <c r="D124" s="45"/>
      <c r="E124" s="45"/>
      <c r="F124" s="46" t="s">
        <v>605</v>
      </c>
      <c r="G124" s="47"/>
      <c r="H124" s="45"/>
      <c r="I124" s="45"/>
      <c r="J124" s="45" t="s">
        <v>606</v>
      </c>
      <c r="K124" s="70"/>
    </row>
    <row r="125" spans="2:11" customFormat="1" ht="5.25" customHeight="1" x14ac:dyDescent="0.2">
      <c r="B125" s="71"/>
      <c r="C125" s="48"/>
      <c r="D125" s="48"/>
      <c r="E125" s="48"/>
      <c r="F125" s="48"/>
      <c r="G125" s="72"/>
      <c r="H125" s="48"/>
      <c r="I125" s="48"/>
      <c r="J125" s="48"/>
      <c r="K125" s="73"/>
    </row>
    <row r="126" spans="2:11" customFormat="1" ht="15" customHeight="1" x14ac:dyDescent="0.2">
      <c r="B126" s="71"/>
      <c r="C126" s="30" t="s">
        <v>610</v>
      </c>
      <c r="D126" s="50"/>
      <c r="E126" s="50"/>
      <c r="F126" s="51" t="s">
        <v>607</v>
      </c>
      <c r="G126" s="30"/>
      <c r="H126" s="30" t="s">
        <v>647</v>
      </c>
      <c r="I126" s="30" t="s">
        <v>609</v>
      </c>
      <c r="J126" s="30">
        <v>120</v>
      </c>
      <c r="K126" s="74"/>
    </row>
    <row r="127" spans="2:11" customFormat="1" ht="15" customHeight="1" x14ac:dyDescent="0.2">
      <c r="B127" s="71"/>
      <c r="C127" s="30" t="s">
        <v>656</v>
      </c>
      <c r="D127" s="30"/>
      <c r="E127" s="30"/>
      <c r="F127" s="51" t="s">
        <v>607</v>
      </c>
      <c r="G127" s="30"/>
      <c r="H127" s="30" t="s">
        <v>657</v>
      </c>
      <c r="I127" s="30" t="s">
        <v>609</v>
      </c>
      <c r="J127" s="30" t="s">
        <v>658</v>
      </c>
      <c r="K127" s="74"/>
    </row>
    <row r="128" spans="2:11" customFormat="1" ht="15" customHeight="1" x14ac:dyDescent="0.2">
      <c r="B128" s="71"/>
      <c r="C128" s="30" t="s">
        <v>555</v>
      </c>
      <c r="D128" s="30"/>
      <c r="E128" s="30"/>
      <c r="F128" s="51" t="s">
        <v>607</v>
      </c>
      <c r="G128" s="30"/>
      <c r="H128" s="30" t="s">
        <v>659</v>
      </c>
      <c r="I128" s="30" t="s">
        <v>609</v>
      </c>
      <c r="J128" s="30" t="s">
        <v>658</v>
      </c>
      <c r="K128" s="74"/>
    </row>
    <row r="129" spans="2:11" customFormat="1" ht="15" customHeight="1" x14ac:dyDescent="0.2">
      <c r="B129" s="71"/>
      <c r="C129" s="30" t="s">
        <v>618</v>
      </c>
      <c r="D129" s="30"/>
      <c r="E129" s="30"/>
      <c r="F129" s="51" t="s">
        <v>613</v>
      </c>
      <c r="G129" s="30"/>
      <c r="H129" s="30" t="s">
        <v>619</v>
      </c>
      <c r="I129" s="30" t="s">
        <v>609</v>
      </c>
      <c r="J129" s="30">
        <v>15</v>
      </c>
      <c r="K129" s="74"/>
    </row>
    <row r="130" spans="2:11" customFormat="1" ht="15" customHeight="1" x14ac:dyDescent="0.2">
      <c r="B130" s="71"/>
      <c r="C130" s="30" t="s">
        <v>620</v>
      </c>
      <c r="D130" s="30"/>
      <c r="E130" s="30"/>
      <c r="F130" s="51" t="s">
        <v>613</v>
      </c>
      <c r="G130" s="30"/>
      <c r="H130" s="30" t="s">
        <v>621</v>
      </c>
      <c r="I130" s="30" t="s">
        <v>609</v>
      </c>
      <c r="J130" s="30">
        <v>15</v>
      </c>
      <c r="K130" s="74"/>
    </row>
    <row r="131" spans="2:11" customFormat="1" ht="15" customHeight="1" x14ac:dyDescent="0.2">
      <c r="B131" s="71"/>
      <c r="C131" s="30" t="s">
        <v>622</v>
      </c>
      <c r="D131" s="30"/>
      <c r="E131" s="30"/>
      <c r="F131" s="51" t="s">
        <v>613</v>
      </c>
      <c r="G131" s="30"/>
      <c r="H131" s="30" t="s">
        <v>623</v>
      </c>
      <c r="I131" s="30" t="s">
        <v>609</v>
      </c>
      <c r="J131" s="30">
        <v>20</v>
      </c>
      <c r="K131" s="74"/>
    </row>
    <row r="132" spans="2:11" customFormat="1" ht="15" customHeight="1" x14ac:dyDescent="0.2">
      <c r="B132" s="71"/>
      <c r="C132" s="30" t="s">
        <v>624</v>
      </c>
      <c r="D132" s="30"/>
      <c r="E132" s="30"/>
      <c r="F132" s="51" t="s">
        <v>613</v>
      </c>
      <c r="G132" s="30"/>
      <c r="H132" s="30" t="s">
        <v>625</v>
      </c>
      <c r="I132" s="30" t="s">
        <v>609</v>
      </c>
      <c r="J132" s="30">
        <v>20</v>
      </c>
      <c r="K132" s="74"/>
    </row>
    <row r="133" spans="2:11" customFormat="1" ht="15" customHeight="1" x14ac:dyDescent="0.2">
      <c r="B133" s="71"/>
      <c r="C133" s="30" t="s">
        <v>612</v>
      </c>
      <c r="D133" s="30"/>
      <c r="E133" s="30"/>
      <c r="F133" s="51" t="s">
        <v>613</v>
      </c>
      <c r="G133" s="30"/>
      <c r="H133" s="30" t="s">
        <v>647</v>
      </c>
      <c r="I133" s="30" t="s">
        <v>609</v>
      </c>
      <c r="J133" s="30">
        <v>50</v>
      </c>
      <c r="K133" s="74"/>
    </row>
    <row r="134" spans="2:11" customFormat="1" ht="15" customHeight="1" x14ac:dyDescent="0.2">
      <c r="B134" s="71"/>
      <c r="C134" s="30" t="s">
        <v>626</v>
      </c>
      <c r="D134" s="30"/>
      <c r="E134" s="30"/>
      <c r="F134" s="51" t="s">
        <v>613</v>
      </c>
      <c r="G134" s="30"/>
      <c r="H134" s="30" t="s">
        <v>647</v>
      </c>
      <c r="I134" s="30" t="s">
        <v>609</v>
      </c>
      <c r="J134" s="30">
        <v>50</v>
      </c>
      <c r="K134" s="74"/>
    </row>
    <row r="135" spans="2:11" customFormat="1" ht="15" customHeight="1" x14ac:dyDescent="0.2">
      <c r="B135" s="71"/>
      <c r="C135" s="30" t="s">
        <v>632</v>
      </c>
      <c r="D135" s="30"/>
      <c r="E135" s="30"/>
      <c r="F135" s="51" t="s">
        <v>613</v>
      </c>
      <c r="G135" s="30"/>
      <c r="H135" s="30" t="s">
        <v>647</v>
      </c>
      <c r="I135" s="30" t="s">
        <v>609</v>
      </c>
      <c r="J135" s="30">
        <v>50</v>
      </c>
      <c r="K135" s="74"/>
    </row>
    <row r="136" spans="2:11" customFormat="1" ht="15" customHeight="1" x14ac:dyDescent="0.2">
      <c r="B136" s="71"/>
      <c r="C136" s="30" t="s">
        <v>634</v>
      </c>
      <c r="D136" s="30"/>
      <c r="E136" s="30"/>
      <c r="F136" s="51" t="s">
        <v>613</v>
      </c>
      <c r="G136" s="30"/>
      <c r="H136" s="30" t="s">
        <v>647</v>
      </c>
      <c r="I136" s="30" t="s">
        <v>609</v>
      </c>
      <c r="J136" s="30">
        <v>50</v>
      </c>
      <c r="K136" s="74"/>
    </row>
    <row r="137" spans="2:11" customFormat="1" ht="15" customHeight="1" x14ac:dyDescent="0.2">
      <c r="B137" s="71"/>
      <c r="C137" s="30" t="s">
        <v>635</v>
      </c>
      <c r="D137" s="30"/>
      <c r="E137" s="30"/>
      <c r="F137" s="51" t="s">
        <v>613</v>
      </c>
      <c r="G137" s="30"/>
      <c r="H137" s="30" t="s">
        <v>660</v>
      </c>
      <c r="I137" s="30" t="s">
        <v>609</v>
      </c>
      <c r="J137" s="30">
        <v>255</v>
      </c>
      <c r="K137" s="74"/>
    </row>
    <row r="138" spans="2:11" customFormat="1" ht="15" customHeight="1" x14ac:dyDescent="0.2">
      <c r="B138" s="71"/>
      <c r="C138" s="30" t="s">
        <v>637</v>
      </c>
      <c r="D138" s="30"/>
      <c r="E138" s="30"/>
      <c r="F138" s="51" t="s">
        <v>607</v>
      </c>
      <c r="G138" s="30"/>
      <c r="H138" s="30" t="s">
        <v>661</v>
      </c>
      <c r="I138" s="30" t="s">
        <v>639</v>
      </c>
      <c r="J138" s="30"/>
      <c r="K138" s="74"/>
    </row>
    <row r="139" spans="2:11" customFormat="1" ht="15" customHeight="1" x14ac:dyDescent="0.2">
      <c r="B139" s="71"/>
      <c r="C139" s="30" t="s">
        <v>640</v>
      </c>
      <c r="D139" s="30"/>
      <c r="E139" s="30"/>
      <c r="F139" s="51" t="s">
        <v>607</v>
      </c>
      <c r="G139" s="30"/>
      <c r="H139" s="30" t="s">
        <v>662</v>
      </c>
      <c r="I139" s="30" t="s">
        <v>642</v>
      </c>
      <c r="J139" s="30"/>
      <c r="K139" s="74"/>
    </row>
    <row r="140" spans="2:11" customFormat="1" ht="15" customHeight="1" x14ac:dyDescent="0.2">
      <c r="B140" s="71"/>
      <c r="C140" s="30" t="s">
        <v>643</v>
      </c>
      <c r="D140" s="30"/>
      <c r="E140" s="30"/>
      <c r="F140" s="51" t="s">
        <v>607</v>
      </c>
      <c r="G140" s="30"/>
      <c r="H140" s="30" t="s">
        <v>643</v>
      </c>
      <c r="I140" s="30" t="s">
        <v>642</v>
      </c>
      <c r="J140" s="30"/>
      <c r="K140" s="74"/>
    </row>
    <row r="141" spans="2:11" customFormat="1" ht="15" customHeight="1" x14ac:dyDescent="0.2">
      <c r="B141" s="71"/>
      <c r="C141" s="30" t="s">
        <v>38</v>
      </c>
      <c r="D141" s="30"/>
      <c r="E141" s="30"/>
      <c r="F141" s="51" t="s">
        <v>607</v>
      </c>
      <c r="G141" s="30"/>
      <c r="H141" s="30" t="s">
        <v>663</v>
      </c>
      <c r="I141" s="30" t="s">
        <v>642</v>
      </c>
      <c r="J141" s="30"/>
      <c r="K141" s="74"/>
    </row>
    <row r="142" spans="2:11" customFormat="1" ht="15" customHeight="1" x14ac:dyDescent="0.2">
      <c r="B142" s="71"/>
      <c r="C142" s="30" t="s">
        <v>664</v>
      </c>
      <c r="D142" s="30"/>
      <c r="E142" s="30"/>
      <c r="F142" s="51" t="s">
        <v>607</v>
      </c>
      <c r="G142" s="30"/>
      <c r="H142" s="30" t="s">
        <v>665</v>
      </c>
      <c r="I142" s="30" t="s">
        <v>642</v>
      </c>
      <c r="J142" s="30"/>
      <c r="K142" s="74"/>
    </row>
    <row r="143" spans="2:11" customFormat="1" ht="15" customHeight="1" x14ac:dyDescent="0.2">
      <c r="B143" s="75"/>
      <c r="C143" s="76"/>
      <c r="D143" s="76"/>
      <c r="E143" s="76"/>
      <c r="F143" s="76"/>
      <c r="G143" s="76"/>
      <c r="H143" s="76"/>
      <c r="I143" s="76"/>
      <c r="J143" s="76"/>
      <c r="K143" s="77"/>
    </row>
    <row r="144" spans="2:11" customFormat="1" ht="18.75" customHeight="1" x14ac:dyDescent="0.2">
      <c r="B144" s="62"/>
      <c r="C144" s="62"/>
      <c r="D144" s="62"/>
      <c r="E144" s="62"/>
      <c r="F144" s="63"/>
      <c r="G144" s="62"/>
      <c r="H144" s="62"/>
      <c r="I144" s="62"/>
      <c r="J144" s="62"/>
      <c r="K144" s="62"/>
    </row>
    <row r="145" spans="2:11" customFormat="1" ht="18.75" customHeight="1" x14ac:dyDescent="0.2">
      <c r="B145" s="37"/>
      <c r="C145" s="37"/>
      <c r="D145" s="37"/>
      <c r="E145" s="37"/>
      <c r="F145" s="37"/>
      <c r="G145" s="37"/>
      <c r="H145" s="37"/>
      <c r="I145" s="37"/>
      <c r="J145" s="37"/>
      <c r="K145" s="37"/>
    </row>
    <row r="146" spans="2:11" customFormat="1" ht="7.5" customHeight="1" x14ac:dyDescent="0.2">
      <c r="B146" s="38"/>
      <c r="C146" s="39"/>
      <c r="D146" s="39"/>
      <c r="E146" s="39"/>
      <c r="F146" s="39"/>
      <c r="G146" s="39"/>
      <c r="H146" s="39"/>
      <c r="I146" s="39"/>
      <c r="J146" s="39"/>
      <c r="K146" s="40"/>
    </row>
    <row r="147" spans="2:11" customFormat="1" ht="45" customHeight="1" x14ac:dyDescent="0.2">
      <c r="B147" s="41"/>
      <c r="C147" s="99" t="s">
        <v>666</v>
      </c>
      <c r="D147" s="99"/>
      <c r="E147" s="99"/>
      <c r="F147" s="99"/>
      <c r="G147" s="99"/>
      <c r="H147" s="99"/>
      <c r="I147" s="99"/>
      <c r="J147" s="99"/>
      <c r="K147" s="42"/>
    </row>
    <row r="148" spans="2:11" customFormat="1" ht="17.25" customHeight="1" x14ac:dyDescent="0.2">
      <c r="B148" s="41"/>
      <c r="C148" s="43" t="s">
        <v>601</v>
      </c>
      <c r="D148" s="43"/>
      <c r="E148" s="43"/>
      <c r="F148" s="43" t="s">
        <v>602</v>
      </c>
      <c r="G148" s="44"/>
      <c r="H148" s="43" t="s">
        <v>54</v>
      </c>
      <c r="I148" s="43" t="s">
        <v>57</v>
      </c>
      <c r="J148" s="43" t="s">
        <v>603</v>
      </c>
      <c r="K148" s="42"/>
    </row>
    <row r="149" spans="2:11" customFormat="1" ht="17.25" customHeight="1" x14ac:dyDescent="0.2">
      <c r="B149" s="41"/>
      <c r="C149" s="45" t="s">
        <v>604</v>
      </c>
      <c r="D149" s="45"/>
      <c r="E149" s="45"/>
      <c r="F149" s="46" t="s">
        <v>605</v>
      </c>
      <c r="G149" s="47"/>
      <c r="H149" s="45"/>
      <c r="I149" s="45"/>
      <c r="J149" s="45" t="s">
        <v>606</v>
      </c>
      <c r="K149" s="42"/>
    </row>
    <row r="150" spans="2:11" customFormat="1" ht="5.25" customHeight="1" x14ac:dyDescent="0.2">
      <c r="B150" s="53"/>
      <c r="C150" s="48"/>
      <c r="D150" s="48"/>
      <c r="E150" s="48"/>
      <c r="F150" s="48"/>
      <c r="G150" s="49"/>
      <c r="H150" s="48"/>
      <c r="I150" s="48"/>
      <c r="J150" s="48"/>
      <c r="K150" s="74"/>
    </row>
    <row r="151" spans="2:11" customFormat="1" ht="15" customHeight="1" x14ac:dyDescent="0.2">
      <c r="B151" s="53"/>
      <c r="C151" s="78" t="s">
        <v>610</v>
      </c>
      <c r="D151" s="30"/>
      <c r="E151" s="30"/>
      <c r="F151" s="79" t="s">
        <v>607</v>
      </c>
      <c r="G151" s="30"/>
      <c r="H151" s="78" t="s">
        <v>647</v>
      </c>
      <c r="I151" s="78" t="s">
        <v>609</v>
      </c>
      <c r="J151" s="78">
        <v>120</v>
      </c>
      <c r="K151" s="74"/>
    </row>
    <row r="152" spans="2:11" customFormat="1" ht="15" customHeight="1" x14ac:dyDescent="0.2">
      <c r="B152" s="53"/>
      <c r="C152" s="78" t="s">
        <v>656</v>
      </c>
      <c r="D152" s="30"/>
      <c r="E152" s="30"/>
      <c r="F152" s="79" t="s">
        <v>607</v>
      </c>
      <c r="G152" s="30"/>
      <c r="H152" s="78" t="s">
        <v>667</v>
      </c>
      <c r="I152" s="78" t="s">
        <v>609</v>
      </c>
      <c r="J152" s="78" t="s">
        <v>658</v>
      </c>
      <c r="K152" s="74"/>
    </row>
    <row r="153" spans="2:11" customFormat="1" ht="15" customHeight="1" x14ac:dyDescent="0.2">
      <c r="B153" s="53"/>
      <c r="C153" s="78" t="s">
        <v>555</v>
      </c>
      <c r="D153" s="30"/>
      <c r="E153" s="30"/>
      <c r="F153" s="79" t="s">
        <v>607</v>
      </c>
      <c r="G153" s="30"/>
      <c r="H153" s="78" t="s">
        <v>668</v>
      </c>
      <c r="I153" s="78" t="s">
        <v>609</v>
      </c>
      <c r="J153" s="78" t="s">
        <v>658</v>
      </c>
      <c r="K153" s="74"/>
    </row>
    <row r="154" spans="2:11" customFormat="1" ht="15" customHeight="1" x14ac:dyDescent="0.2">
      <c r="B154" s="53"/>
      <c r="C154" s="78" t="s">
        <v>612</v>
      </c>
      <c r="D154" s="30"/>
      <c r="E154" s="30"/>
      <c r="F154" s="79" t="s">
        <v>613</v>
      </c>
      <c r="G154" s="30"/>
      <c r="H154" s="78" t="s">
        <v>647</v>
      </c>
      <c r="I154" s="78" t="s">
        <v>609</v>
      </c>
      <c r="J154" s="78">
        <v>50</v>
      </c>
      <c r="K154" s="74"/>
    </row>
    <row r="155" spans="2:11" customFormat="1" ht="15" customHeight="1" x14ac:dyDescent="0.2">
      <c r="B155" s="53"/>
      <c r="C155" s="78" t="s">
        <v>615</v>
      </c>
      <c r="D155" s="30"/>
      <c r="E155" s="30"/>
      <c r="F155" s="79" t="s">
        <v>607</v>
      </c>
      <c r="G155" s="30"/>
      <c r="H155" s="78" t="s">
        <v>647</v>
      </c>
      <c r="I155" s="78" t="s">
        <v>617</v>
      </c>
      <c r="J155" s="78"/>
      <c r="K155" s="74"/>
    </row>
    <row r="156" spans="2:11" customFormat="1" ht="15" customHeight="1" x14ac:dyDescent="0.2">
      <c r="B156" s="53"/>
      <c r="C156" s="78" t="s">
        <v>626</v>
      </c>
      <c r="D156" s="30"/>
      <c r="E156" s="30"/>
      <c r="F156" s="79" t="s">
        <v>613</v>
      </c>
      <c r="G156" s="30"/>
      <c r="H156" s="78" t="s">
        <v>647</v>
      </c>
      <c r="I156" s="78" t="s">
        <v>609</v>
      </c>
      <c r="J156" s="78">
        <v>50</v>
      </c>
      <c r="K156" s="74"/>
    </row>
    <row r="157" spans="2:11" customFormat="1" ht="15" customHeight="1" x14ac:dyDescent="0.2">
      <c r="B157" s="53"/>
      <c r="C157" s="78" t="s">
        <v>634</v>
      </c>
      <c r="D157" s="30"/>
      <c r="E157" s="30"/>
      <c r="F157" s="79" t="s">
        <v>613</v>
      </c>
      <c r="G157" s="30"/>
      <c r="H157" s="78" t="s">
        <v>647</v>
      </c>
      <c r="I157" s="78" t="s">
        <v>609</v>
      </c>
      <c r="J157" s="78">
        <v>50</v>
      </c>
      <c r="K157" s="74"/>
    </row>
    <row r="158" spans="2:11" customFormat="1" ht="15" customHeight="1" x14ac:dyDescent="0.2">
      <c r="B158" s="53"/>
      <c r="C158" s="78" t="s">
        <v>632</v>
      </c>
      <c r="D158" s="30"/>
      <c r="E158" s="30"/>
      <c r="F158" s="79" t="s">
        <v>613</v>
      </c>
      <c r="G158" s="30"/>
      <c r="H158" s="78" t="s">
        <v>647</v>
      </c>
      <c r="I158" s="78" t="s">
        <v>609</v>
      </c>
      <c r="J158" s="78">
        <v>50</v>
      </c>
      <c r="K158" s="74"/>
    </row>
    <row r="159" spans="2:11" customFormat="1" ht="15" customHeight="1" x14ac:dyDescent="0.2">
      <c r="B159" s="53"/>
      <c r="C159" s="78" t="s">
        <v>94</v>
      </c>
      <c r="D159" s="30"/>
      <c r="E159" s="30"/>
      <c r="F159" s="79" t="s">
        <v>607</v>
      </c>
      <c r="G159" s="30"/>
      <c r="H159" s="78" t="s">
        <v>669</v>
      </c>
      <c r="I159" s="78" t="s">
        <v>609</v>
      </c>
      <c r="J159" s="78" t="s">
        <v>670</v>
      </c>
      <c r="K159" s="74"/>
    </row>
    <row r="160" spans="2:11" customFormat="1" ht="15" customHeight="1" x14ac:dyDescent="0.2">
      <c r="B160" s="53"/>
      <c r="C160" s="78" t="s">
        <v>671</v>
      </c>
      <c r="D160" s="30"/>
      <c r="E160" s="30"/>
      <c r="F160" s="79" t="s">
        <v>607</v>
      </c>
      <c r="G160" s="30"/>
      <c r="H160" s="78" t="s">
        <v>672</v>
      </c>
      <c r="I160" s="78" t="s">
        <v>642</v>
      </c>
      <c r="J160" s="78"/>
      <c r="K160" s="74"/>
    </row>
    <row r="161" spans="2:11" customFormat="1" ht="15" customHeight="1" x14ac:dyDescent="0.2">
      <c r="B161" s="80"/>
      <c r="C161" s="60"/>
      <c r="D161" s="60"/>
      <c r="E161" s="60"/>
      <c r="F161" s="60"/>
      <c r="G161" s="60"/>
      <c r="H161" s="60"/>
      <c r="I161" s="60"/>
      <c r="J161" s="60"/>
      <c r="K161" s="81"/>
    </row>
    <row r="162" spans="2:11" customFormat="1" ht="18.75" customHeight="1" x14ac:dyDescent="0.2">
      <c r="B162" s="62"/>
      <c r="C162" s="72"/>
      <c r="D162" s="72"/>
      <c r="E162" s="72"/>
      <c r="F162" s="82"/>
      <c r="G162" s="72"/>
      <c r="H162" s="72"/>
      <c r="I162" s="72"/>
      <c r="J162" s="72"/>
      <c r="K162" s="62"/>
    </row>
    <row r="163" spans="2:11" customFormat="1" ht="18.75" customHeight="1" x14ac:dyDescent="0.2">
      <c r="B163" s="37"/>
      <c r="C163" s="37"/>
      <c r="D163" s="37"/>
      <c r="E163" s="37"/>
      <c r="F163" s="37"/>
      <c r="G163" s="37"/>
      <c r="H163" s="37"/>
      <c r="I163" s="37"/>
      <c r="J163" s="37"/>
      <c r="K163" s="37"/>
    </row>
    <row r="164" spans="2:11" customFormat="1" ht="7.5" customHeight="1" x14ac:dyDescent="0.2">
      <c r="B164" s="19"/>
      <c r="C164" s="20"/>
      <c r="D164" s="20"/>
      <c r="E164" s="20"/>
      <c r="F164" s="20"/>
      <c r="G164" s="20"/>
      <c r="H164" s="20"/>
      <c r="I164" s="20"/>
      <c r="J164" s="20"/>
      <c r="K164" s="21"/>
    </row>
    <row r="165" spans="2:11" customFormat="1" ht="45" customHeight="1" x14ac:dyDescent="0.2">
      <c r="B165" s="22"/>
      <c r="C165" s="100" t="s">
        <v>673</v>
      </c>
      <c r="D165" s="100"/>
      <c r="E165" s="100"/>
      <c r="F165" s="100"/>
      <c r="G165" s="100"/>
      <c r="H165" s="100"/>
      <c r="I165" s="100"/>
      <c r="J165" s="100"/>
      <c r="K165" s="23"/>
    </row>
    <row r="166" spans="2:11" customFormat="1" ht="17.25" customHeight="1" x14ac:dyDescent="0.2">
      <c r="B166" s="22"/>
      <c r="C166" s="43" t="s">
        <v>601</v>
      </c>
      <c r="D166" s="43"/>
      <c r="E166" s="43"/>
      <c r="F166" s="43" t="s">
        <v>602</v>
      </c>
      <c r="G166" s="83"/>
      <c r="H166" s="84" t="s">
        <v>54</v>
      </c>
      <c r="I166" s="84" t="s">
        <v>57</v>
      </c>
      <c r="J166" s="43" t="s">
        <v>603</v>
      </c>
      <c r="K166" s="23"/>
    </row>
    <row r="167" spans="2:11" customFormat="1" ht="17.25" customHeight="1" x14ac:dyDescent="0.2">
      <c r="B167" s="24"/>
      <c r="C167" s="45" t="s">
        <v>604</v>
      </c>
      <c r="D167" s="45"/>
      <c r="E167" s="45"/>
      <c r="F167" s="46" t="s">
        <v>605</v>
      </c>
      <c r="G167" s="85"/>
      <c r="H167" s="86"/>
      <c r="I167" s="86"/>
      <c r="J167" s="45" t="s">
        <v>606</v>
      </c>
      <c r="K167" s="25"/>
    </row>
    <row r="168" spans="2:11" customFormat="1" ht="5.25" customHeight="1" x14ac:dyDescent="0.2">
      <c r="B168" s="53"/>
      <c r="C168" s="48"/>
      <c r="D168" s="48"/>
      <c r="E168" s="48"/>
      <c r="F168" s="48"/>
      <c r="G168" s="49"/>
      <c r="H168" s="48"/>
      <c r="I168" s="48"/>
      <c r="J168" s="48"/>
      <c r="K168" s="74"/>
    </row>
    <row r="169" spans="2:11" customFormat="1" ht="15" customHeight="1" x14ac:dyDescent="0.2">
      <c r="B169" s="53"/>
      <c r="C169" s="30" t="s">
        <v>610</v>
      </c>
      <c r="D169" s="30"/>
      <c r="E169" s="30"/>
      <c r="F169" s="51" t="s">
        <v>607</v>
      </c>
      <c r="G169" s="30"/>
      <c r="H169" s="30" t="s">
        <v>647</v>
      </c>
      <c r="I169" s="30" t="s">
        <v>609</v>
      </c>
      <c r="J169" s="30">
        <v>120</v>
      </c>
      <c r="K169" s="74"/>
    </row>
    <row r="170" spans="2:11" customFormat="1" ht="15" customHeight="1" x14ac:dyDescent="0.2">
      <c r="B170" s="53"/>
      <c r="C170" s="30" t="s">
        <v>656</v>
      </c>
      <c r="D170" s="30"/>
      <c r="E170" s="30"/>
      <c r="F170" s="51" t="s">
        <v>607</v>
      </c>
      <c r="G170" s="30"/>
      <c r="H170" s="30" t="s">
        <v>657</v>
      </c>
      <c r="I170" s="30" t="s">
        <v>609</v>
      </c>
      <c r="J170" s="30" t="s">
        <v>658</v>
      </c>
      <c r="K170" s="74"/>
    </row>
    <row r="171" spans="2:11" customFormat="1" ht="15" customHeight="1" x14ac:dyDescent="0.2">
      <c r="B171" s="53"/>
      <c r="C171" s="30" t="s">
        <v>555</v>
      </c>
      <c r="D171" s="30"/>
      <c r="E171" s="30"/>
      <c r="F171" s="51" t="s">
        <v>607</v>
      </c>
      <c r="G171" s="30"/>
      <c r="H171" s="30" t="s">
        <v>674</v>
      </c>
      <c r="I171" s="30" t="s">
        <v>609</v>
      </c>
      <c r="J171" s="30" t="s">
        <v>658</v>
      </c>
      <c r="K171" s="74"/>
    </row>
    <row r="172" spans="2:11" customFormat="1" ht="15" customHeight="1" x14ac:dyDescent="0.2">
      <c r="B172" s="53"/>
      <c r="C172" s="30" t="s">
        <v>612</v>
      </c>
      <c r="D172" s="30"/>
      <c r="E172" s="30"/>
      <c r="F172" s="51" t="s">
        <v>613</v>
      </c>
      <c r="G172" s="30"/>
      <c r="H172" s="30" t="s">
        <v>674</v>
      </c>
      <c r="I172" s="30" t="s">
        <v>609</v>
      </c>
      <c r="J172" s="30">
        <v>50</v>
      </c>
      <c r="K172" s="74"/>
    </row>
    <row r="173" spans="2:11" customFormat="1" ht="15" customHeight="1" x14ac:dyDescent="0.2">
      <c r="B173" s="53"/>
      <c r="C173" s="30" t="s">
        <v>615</v>
      </c>
      <c r="D173" s="30"/>
      <c r="E173" s="30"/>
      <c r="F173" s="51" t="s">
        <v>607</v>
      </c>
      <c r="G173" s="30"/>
      <c r="H173" s="30" t="s">
        <v>674</v>
      </c>
      <c r="I173" s="30" t="s">
        <v>617</v>
      </c>
      <c r="J173" s="30"/>
      <c r="K173" s="74"/>
    </row>
    <row r="174" spans="2:11" customFormat="1" ht="15" customHeight="1" x14ac:dyDescent="0.2">
      <c r="B174" s="53"/>
      <c r="C174" s="30" t="s">
        <v>626</v>
      </c>
      <c r="D174" s="30"/>
      <c r="E174" s="30"/>
      <c r="F174" s="51" t="s">
        <v>613</v>
      </c>
      <c r="G174" s="30"/>
      <c r="H174" s="30" t="s">
        <v>674</v>
      </c>
      <c r="I174" s="30" t="s">
        <v>609</v>
      </c>
      <c r="J174" s="30">
        <v>50</v>
      </c>
      <c r="K174" s="74"/>
    </row>
    <row r="175" spans="2:11" customFormat="1" ht="15" customHeight="1" x14ac:dyDescent="0.2">
      <c r="B175" s="53"/>
      <c r="C175" s="30" t="s">
        <v>634</v>
      </c>
      <c r="D175" s="30"/>
      <c r="E175" s="30"/>
      <c r="F175" s="51" t="s">
        <v>613</v>
      </c>
      <c r="G175" s="30"/>
      <c r="H175" s="30" t="s">
        <v>674</v>
      </c>
      <c r="I175" s="30" t="s">
        <v>609</v>
      </c>
      <c r="J175" s="30">
        <v>50</v>
      </c>
      <c r="K175" s="74"/>
    </row>
    <row r="176" spans="2:11" customFormat="1" ht="15" customHeight="1" x14ac:dyDescent="0.2">
      <c r="B176" s="53"/>
      <c r="C176" s="30" t="s">
        <v>632</v>
      </c>
      <c r="D176" s="30"/>
      <c r="E176" s="30"/>
      <c r="F176" s="51" t="s">
        <v>613</v>
      </c>
      <c r="G176" s="30"/>
      <c r="H176" s="30" t="s">
        <v>674</v>
      </c>
      <c r="I176" s="30" t="s">
        <v>609</v>
      </c>
      <c r="J176" s="30">
        <v>50</v>
      </c>
      <c r="K176" s="74"/>
    </row>
    <row r="177" spans="2:11" customFormat="1" ht="15" customHeight="1" x14ac:dyDescent="0.2">
      <c r="B177" s="53"/>
      <c r="C177" s="30" t="s">
        <v>114</v>
      </c>
      <c r="D177" s="30"/>
      <c r="E177" s="30"/>
      <c r="F177" s="51" t="s">
        <v>607</v>
      </c>
      <c r="G177" s="30"/>
      <c r="H177" s="30" t="s">
        <v>675</v>
      </c>
      <c r="I177" s="30" t="s">
        <v>676</v>
      </c>
      <c r="J177" s="30"/>
      <c r="K177" s="74"/>
    </row>
    <row r="178" spans="2:11" customFormat="1" ht="15" customHeight="1" x14ac:dyDescent="0.2">
      <c r="B178" s="53"/>
      <c r="C178" s="30" t="s">
        <v>57</v>
      </c>
      <c r="D178" s="30"/>
      <c r="E178" s="30"/>
      <c r="F178" s="51" t="s">
        <v>607</v>
      </c>
      <c r="G178" s="30"/>
      <c r="H178" s="30" t="s">
        <v>677</v>
      </c>
      <c r="I178" s="30" t="s">
        <v>678</v>
      </c>
      <c r="J178" s="30">
        <v>1</v>
      </c>
      <c r="K178" s="74"/>
    </row>
    <row r="179" spans="2:11" customFormat="1" ht="15" customHeight="1" x14ac:dyDescent="0.2">
      <c r="B179" s="53"/>
      <c r="C179" s="30" t="s">
        <v>53</v>
      </c>
      <c r="D179" s="30"/>
      <c r="E179" s="30"/>
      <c r="F179" s="51" t="s">
        <v>607</v>
      </c>
      <c r="G179" s="30"/>
      <c r="H179" s="30" t="s">
        <v>679</v>
      </c>
      <c r="I179" s="30" t="s">
        <v>609</v>
      </c>
      <c r="J179" s="30">
        <v>20</v>
      </c>
      <c r="K179" s="74"/>
    </row>
    <row r="180" spans="2:11" customFormat="1" ht="15" customHeight="1" x14ac:dyDescent="0.2">
      <c r="B180" s="53"/>
      <c r="C180" s="30" t="s">
        <v>54</v>
      </c>
      <c r="D180" s="30"/>
      <c r="E180" s="30"/>
      <c r="F180" s="51" t="s">
        <v>607</v>
      </c>
      <c r="G180" s="30"/>
      <c r="H180" s="30" t="s">
        <v>680</v>
      </c>
      <c r="I180" s="30" t="s">
        <v>609</v>
      </c>
      <c r="J180" s="30">
        <v>255</v>
      </c>
      <c r="K180" s="74"/>
    </row>
    <row r="181" spans="2:11" customFormat="1" ht="15" customHeight="1" x14ac:dyDescent="0.2">
      <c r="B181" s="53"/>
      <c r="C181" s="30" t="s">
        <v>115</v>
      </c>
      <c r="D181" s="30"/>
      <c r="E181" s="30"/>
      <c r="F181" s="51" t="s">
        <v>607</v>
      </c>
      <c r="G181" s="30"/>
      <c r="H181" s="30" t="s">
        <v>571</v>
      </c>
      <c r="I181" s="30" t="s">
        <v>609</v>
      </c>
      <c r="J181" s="30">
        <v>10</v>
      </c>
      <c r="K181" s="74"/>
    </row>
    <row r="182" spans="2:11" customFormat="1" ht="15" customHeight="1" x14ac:dyDescent="0.2">
      <c r="B182" s="53"/>
      <c r="C182" s="30" t="s">
        <v>116</v>
      </c>
      <c r="D182" s="30"/>
      <c r="E182" s="30"/>
      <c r="F182" s="51" t="s">
        <v>607</v>
      </c>
      <c r="G182" s="30"/>
      <c r="H182" s="30" t="s">
        <v>681</v>
      </c>
      <c r="I182" s="30" t="s">
        <v>642</v>
      </c>
      <c r="J182" s="30"/>
      <c r="K182" s="74"/>
    </row>
    <row r="183" spans="2:11" customFormat="1" ht="15" customHeight="1" x14ac:dyDescent="0.2">
      <c r="B183" s="53"/>
      <c r="C183" s="30" t="s">
        <v>682</v>
      </c>
      <c r="D183" s="30"/>
      <c r="E183" s="30"/>
      <c r="F183" s="51" t="s">
        <v>607</v>
      </c>
      <c r="G183" s="30"/>
      <c r="H183" s="30" t="s">
        <v>683</v>
      </c>
      <c r="I183" s="30" t="s">
        <v>642</v>
      </c>
      <c r="J183" s="30"/>
      <c r="K183" s="74"/>
    </row>
    <row r="184" spans="2:11" customFormat="1" ht="15" customHeight="1" x14ac:dyDescent="0.2">
      <c r="B184" s="53"/>
      <c r="C184" s="30" t="s">
        <v>671</v>
      </c>
      <c r="D184" s="30"/>
      <c r="E184" s="30"/>
      <c r="F184" s="51" t="s">
        <v>607</v>
      </c>
      <c r="G184" s="30"/>
      <c r="H184" s="30" t="s">
        <v>684</v>
      </c>
      <c r="I184" s="30" t="s">
        <v>642</v>
      </c>
      <c r="J184" s="30"/>
      <c r="K184" s="74"/>
    </row>
    <row r="185" spans="2:11" customFormat="1" ht="15" customHeight="1" x14ac:dyDescent="0.2">
      <c r="B185" s="53"/>
      <c r="C185" s="30" t="s">
        <v>118</v>
      </c>
      <c r="D185" s="30"/>
      <c r="E185" s="30"/>
      <c r="F185" s="51" t="s">
        <v>613</v>
      </c>
      <c r="G185" s="30"/>
      <c r="H185" s="30" t="s">
        <v>685</v>
      </c>
      <c r="I185" s="30" t="s">
        <v>609</v>
      </c>
      <c r="J185" s="30">
        <v>50</v>
      </c>
      <c r="K185" s="74"/>
    </row>
    <row r="186" spans="2:11" customFormat="1" ht="15" customHeight="1" x14ac:dyDescent="0.2">
      <c r="B186" s="53"/>
      <c r="C186" s="30" t="s">
        <v>686</v>
      </c>
      <c r="D186" s="30"/>
      <c r="E186" s="30"/>
      <c r="F186" s="51" t="s">
        <v>613</v>
      </c>
      <c r="G186" s="30"/>
      <c r="H186" s="30" t="s">
        <v>687</v>
      </c>
      <c r="I186" s="30" t="s">
        <v>688</v>
      </c>
      <c r="J186" s="30"/>
      <c r="K186" s="74"/>
    </row>
    <row r="187" spans="2:11" customFormat="1" ht="15" customHeight="1" x14ac:dyDescent="0.2">
      <c r="B187" s="53"/>
      <c r="C187" s="30" t="s">
        <v>689</v>
      </c>
      <c r="D187" s="30"/>
      <c r="E187" s="30"/>
      <c r="F187" s="51" t="s">
        <v>613</v>
      </c>
      <c r="G187" s="30"/>
      <c r="H187" s="30" t="s">
        <v>690</v>
      </c>
      <c r="I187" s="30" t="s">
        <v>688</v>
      </c>
      <c r="J187" s="30"/>
      <c r="K187" s="74"/>
    </row>
    <row r="188" spans="2:11" customFormat="1" ht="15" customHeight="1" x14ac:dyDescent="0.2">
      <c r="B188" s="53"/>
      <c r="C188" s="30" t="s">
        <v>691</v>
      </c>
      <c r="D188" s="30"/>
      <c r="E188" s="30"/>
      <c r="F188" s="51" t="s">
        <v>613</v>
      </c>
      <c r="G188" s="30"/>
      <c r="H188" s="30" t="s">
        <v>692</v>
      </c>
      <c r="I188" s="30" t="s">
        <v>688</v>
      </c>
      <c r="J188" s="30"/>
      <c r="K188" s="74"/>
    </row>
    <row r="189" spans="2:11" customFormat="1" ht="15" customHeight="1" x14ac:dyDescent="0.2">
      <c r="B189" s="53"/>
      <c r="C189" s="87" t="s">
        <v>693</v>
      </c>
      <c r="D189" s="30"/>
      <c r="E189" s="30"/>
      <c r="F189" s="51" t="s">
        <v>613</v>
      </c>
      <c r="G189" s="30"/>
      <c r="H189" s="30" t="s">
        <v>694</v>
      </c>
      <c r="I189" s="30" t="s">
        <v>695</v>
      </c>
      <c r="J189" s="88" t="s">
        <v>696</v>
      </c>
      <c r="K189" s="74"/>
    </row>
    <row r="190" spans="2:11" customFormat="1" ht="15" customHeight="1" x14ac:dyDescent="0.2">
      <c r="B190" s="53"/>
      <c r="C190" s="87" t="s">
        <v>42</v>
      </c>
      <c r="D190" s="30"/>
      <c r="E190" s="30"/>
      <c r="F190" s="51" t="s">
        <v>607</v>
      </c>
      <c r="G190" s="30"/>
      <c r="H190" s="27" t="s">
        <v>697</v>
      </c>
      <c r="I190" s="30" t="s">
        <v>698</v>
      </c>
      <c r="J190" s="30"/>
      <c r="K190" s="74"/>
    </row>
    <row r="191" spans="2:11" customFormat="1" ht="15" customHeight="1" x14ac:dyDescent="0.2">
      <c r="B191" s="53"/>
      <c r="C191" s="87" t="s">
        <v>699</v>
      </c>
      <c r="D191" s="30"/>
      <c r="E191" s="30"/>
      <c r="F191" s="51" t="s">
        <v>607</v>
      </c>
      <c r="G191" s="30"/>
      <c r="H191" s="30" t="s">
        <v>700</v>
      </c>
      <c r="I191" s="30" t="s">
        <v>642</v>
      </c>
      <c r="J191" s="30"/>
      <c r="K191" s="74"/>
    </row>
    <row r="192" spans="2:11" customFormat="1" ht="15" customHeight="1" x14ac:dyDescent="0.2">
      <c r="B192" s="53"/>
      <c r="C192" s="87" t="s">
        <v>701</v>
      </c>
      <c r="D192" s="30"/>
      <c r="E192" s="30"/>
      <c r="F192" s="51" t="s">
        <v>607</v>
      </c>
      <c r="G192" s="30"/>
      <c r="H192" s="30" t="s">
        <v>702</v>
      </c>
      <c r="I192" s="30" t="s">
        <v>642</v>
      </c>
      <c r="J192" s="30"/>
      <c r="K192" s="74"/>
    </row>
    <row r="193" spans="2:11" customFormat="1" ht="15" customHeight="1" x14ac:dyDescent="0.2">
      <c r="B193" s="53"/>
      <c r="C193" s="87" t="s">
        <v>703</v>
      </c>
      <c r="D193" s="30"/>
      <c r="E193" s="30"/>
      <c r="F193" s="51" t="s">
        <v>613</v>
      </c>
      <c r="G193" s="30"/>
      <c r="H193" s="30" t="s">
        <v>704</v>
      </c>
      <c r="I193" s="30" t="s">
        <v>642</v>
      </c>
      <c r="J193" s="30"/>
      <c r="K193" s="74"/>
    </row>
    <row r="194" spans="2:11" customFormat="1" ht="15" customHeight="1" x14ac:dyDescent="0.2">
      <c r="B194" s="80"/>
      <c r="C194" s="89"/>
      <c r="D194" s="60"/>
      <c r="E194" s="60"/>
      <c r="F194" s="60"/>
      <c r="G194" s="60"/>
      <c r="H194" s="60"/>
      <c r="I194" s="60"/>
      <c r="J194" s="60"/>
      <c r="K194" s="81"/>
    </row>
    <row r="195" spans="2:11" customFormat="1" ht="18.75" customHeight="1" x14ac:dyDescent="0.2">
      <c r="B195" s="62"/>
      <c r="C195" s="72"/>
      <c r="D195" s="72"/>
      <c r="E195" s="72"/>
      <c r="F195" s="82"/>
      <c r="G195" s="72"/>
      <c r="H195" s="72"/>
      <c r="I195" s="72"/>
      <c r="J195" s="72"/>
      <c r="K195" s="62"/>
    </row>
    <row r="196" spans="2:11" customFormat="1" ht="18.75" customHeight="1" x14ac:dyDescent="0.2">
      <c r="B196" s="62"/>
      <c r="C196" s="72"/>
      <c r="D196" s="72"/>
      <c r="E196" s="72"/>
      <c r="F196" s="82"/>
      <c r="G196" s="72"/>
      <c r="H196" s="72"/>
      <c r="I196" s="72"/>
      <c r="J196" s="72"/>
      <c r="K196" s="62"/>
    </row>
    <row r="197" spans="2:11" customFormat="1" ht="18.75" customHeight="1" x14ac:dyDescent="0.2">
      <c r="B197" s="37"/>
      <c r="C197" s="37"/>
      <c r="D197" s="37"/>
      <c r="E197" s="37"/>
      <c r="F197" s="37"/>
      <c r="G197" s="37"/>
      <c r="H197" s="37"/>
      <c r="I197" s="37"/>
      <c r="J197" s="37"/>
      <c r="K197" s="37"/>
    </row>
    <row r="198" spans="2:11" customFormat="1" ht="13.5" x14ac:dyDescent="0.2">
      <c r="B198" s="19"/>
      <c r="C198" s="20"/>
      <c r="D198" s="20"/>
      <c r="E198" s="20"/>
      <c r="F198" s="20"/>
      <c r="G198" s="20"/>
      <c r="H198" s="20"/>
      <c r="I198" s="20"/>
      <c r="J198" s="20"/>
      <c r="K198" s="21"/>
    </row>
    <row r="199" spans="2:11" customFormat="1" ht="21" x14ac:dyDescent="0.2">
      <c r="B199" s="22"/>
      <c r="C199" s="100" t="s">
        <v>705</v>
      </c>
      <c r="D199" s="100"/>
      <c r="E199" s="100"/>
      <c r="F199" s="100"/>
      <c r="G199" s="100"/>
      <c r="H199" s="100"/>
      <c r="I199" s="100"/>
      <c r="J199" s="100"/>
      <c r="K199" s="23"/>
    </row>
    <row r="200" spans="2:11" customFormat="1" ht="25.5" customHeight="1" x14ac:dyDescent="0.3">
      <c r="B200" s="22"/>
      <c r="C200" s="90" t="s">
        <v>706</v>
      </c>
      <c r="D200" s="90"/>
      <c r="E200" s="90"/>
      <c r="F200" s="90" t="s">
        <v>707</v>
      </c>
      <c r="G200" s="91"/>
      <c r="H200" s="101" t="s">
        <v>708</v>
      </c>
      <c r="I200" s="101"/>
      <c r="J200" s="101"/>
      <c r="K200" s="23"/>
    </row>
    <row r="201" spans="2:11" customFormat="1" ht="5.25" customHeight="1" x14ac:dyDescent="0.2">
      <c r="B201" s="53"/>
      <c r="C201" s="48"/>
      <c r="D201" s="48"/>
      <c r="E201" s="48"/>
      <c r="F201" s="48"/>
      <c r="G201" s="72"/>
      <c r="H201" s="48"/>
      <c r="I201" s="48"/>
      <c r="J201" s="48"/>
      <c r="K201" s="74"/>
    </row>
    <row r="202" spans="2:11" customFormat="1" ht="15" customHeight="1" x14ac:dyDescent="0.2">
      <c r="B202" s="53"/>
      <c r="C202" s="30" t="s">
        <v>698</v>
      </c>
      <c r="D202" s="30"/>
      <c r="E202" s="30"/>
      <c r="F202" s="51" t="s">
        <v>43</v>
      </c>
      <c r="G202" s="30"/>
      <c r="H202" s="102" t="s">
        <v>709</v>
      </c>
      <c r="I202" s="102"/>
      <c r="J202" s="102"/>
      <c r="K202" s="74"/>
    </row>
    <row r="203" spans="2:11" customFormat="1" ht="15" customHeight="1" x14ac:dyDescent="0.2">
      <c r="B203" s="53"/>
      <c r="C203" s="30"/>
      <c r="D203" s="30"/>
      <c r="E203" s="30"/>
      <c r="F203" s="51" t="s">
        <v>44</v>
      </c>
      <c r="G203" s="30"/>
      <c r="H203" s="102" t="s">
        <v>710</v>
      </c>
      <c r="I203" s="102"/>
      <c r="J203" s="102"/>
      <c r="K203" s="74"/>
    </row>
    <row r="204" spans="2:11" customFormat="1" ht="15" customHeight="1" x14ac:dyDescent="0.2">
      <c r="B204" s="53"/>
      <c r="C204" s="30"/>
      <c r="D204" s="30"/>
      <c r="E204" s="30"/>
      <c r="F204" s="51" t="s">
        <v>47</v>
      </c>
      <c r="G204" s="30"/>
      <c r="H204" s="102" t="s">
        <v>711</v>
      </c>
      <c r="I204" s="102"/>
      <c r="J204" s="102"/>
      <c r="K204" s="74"/>
    </row>
    <row r="205" spans="2:11" customFormat="1" ht="15" customHeight="1" x14ac:dyDescent="0.2">
      <c r="B205" s="53"/>
      <c r="C205" s="30"/>
      <c r="D205" s="30"/>
      <c r="E205" s="30"/>
      <c r="F205" s="51" t="s">
        <v>45</v>
      </c>
      <c r="G205" s="30"/>
      <c r="H205" s="102" t="s">
        <v>712</v>
      </c>
      <c r="I205" s="102"/>
      <c r="J205" s="102"/>
      <c r="K205" s="74"/>
    </row>
    <row r="206" spans="2:11" customFormat="1" ht="15" customHeight="1" x14ac:dyDescent="0.2">
      <c r="B206" s="53"/>
      <c r="C206" s="30"/>
      <c r="D206" s="30"/>
      <c r="E206" s="30"/>
      <c r="F206" s="51" t="s">
        <v>46</v>
      </c>
      <c r="G206" s="30"/>
      <c r="H206" s="102" t="s">
        <v>713</v>
      </c>
      <c r="I206" s="102"/>
      <c r="J206" s="102"/>
      <c r="K206" s="74"/>
    </row>
    <row r="207" spans="2:11" customFormat="1" ht="15" customHeight="1" x14ac:dyDescent="0.2">
      <c r="B207" s="53"/>
      <c r="C207" s="30"/>
      <c r="D207" s="30"/>
      <c r="E207" s="30"/>
      <c r="F207" s="51"/>
      <c r="G207" s="30"/>
      <c r="H207" s="30"/>
      <c r="I207" s="30"/>
      <c r="J207" s="30"/>
      <c r="K207" s="74"/>
    </row>
    <row r="208" spans="2:11" customFormat="1" ht="15" customHeight="1" x14ac:dyDescent="0.2">
      <c r="B208" s="53"/>
      <c r="C208" s="30" t="s">
        <v>654</v>
      </c>
      <c r="D208" s="30"/>
      <c r="E208" s="30"/>
      <c r="F208" s="51" t="s">
        <v>79</v>
      </c>
      <c r="G208" s="30"/>
      <c r="H208" s="102" t="s">
        <v>714</v>
      </c>
      <c r="I208" s="102"/>
      <c r="J208" s="102"/>
      <c r="K208" s="74"/>
    </row>
    <row r="209" spans="2:11" customFormat="1" ht="15" customHeight="1" x14ac:dyDescent="0.2">
      <c r="B209" s="53"/>
      <c r="C209" s="30"/>
      <c r="D209" s="30"/>
      <c r="E209" s="30"/>
      <c r="F209" s="51" t="s">
        <v>549</v>
      </c>
      <c r="G209" s="30"/>
      <c r="H209" s="102" t="s">
        <v>550</v>
      </c>
      <c r="I209" s="102"/>
      <c r="J209" s="102"/>
      <c r="K209" s="74"/>
    </row>
    <row r="210" spans="2:11" customFormat="1" ht="15" customHeight="1" x14ac:dyDescent="0.2">
      <c r="B210" s="53"/>
      <c r="C210" s="30"/>
      <c r="D210" s="30"/>
      <c r="E210" s="30"/>
      <c r="F210" s="51" t="s">
        <v>547</v>
      </c>
      <c r="G210" s="30"/>
      <c r="H210" s="102" t="s">
        <v>715</v>
      </c>
      <c r="I210" s="102"/>
      <c r="J210" s="102"/>
      <c r="K210" s="74"/>
    </row>
    <row r="211" spans="2:11" customFormat="1" ht="15" customHeight="1" x14ac:dyDescent="0.2">
      <c r="B211" s="92"/>
      <c r="C211" s="30"/>
      <c r="D211" s="30"/>
      <c r="E211" s="30"/>
      <c r="F211" s="51" t="s">
        <v>551</v>
      </c>
      <c r="G211" s="87"/>
      <c r="H211" s="103" t="s">
        <v>552</v>
      </c>
      <c r="I211" s="103"/>
      <c r="J211" s="103"/>
      <c r="K211" s="93"/>
    </row>
    <row r="212" spans="2:11" customFormat="1" ht="15" customHeight="1" x14ac:dyDescent="0.2">
      <c r="B212" s="92"/>
      <c r="C212" s="30"/>
      <c r="D212" s="30"/>
      <c r="E212" s="30"/>
      <c r="F212" s="51" t="s">
        <v>553</v>
      </c>
      <c r="G212" s="87"/>
      <c r="H212" s="103" t="s">
        <v>716</v>
      </c>
      <c r="I212" s="103"/>
      <c r="J212" s="103"/>
      <c r="K212" s="93"/>
    </row>
    <row r="213" spans="2:11" customFormat="1" ht="15" customHeight="1" x14ac:dyDescent="0.2">
      <c r="B213" s="92"/>
      <c r="C213" s="30"/>
      <c r="D213" s="30"/>
      <c r="E213" s="30"/>
      <c r="F213" s="51"/>
      <c r="G213" s="87"/>
      <c r="H213" s="78"/>
      <c r="I213" s="78"/>
      <c r="J213" s="78"/>
      <c r="K213" s="93"/>
    </row>
    <row r="214" spans="2:11" customFormat="1" ht="15" customHeight="1" x14ac:dyDescent="0.2">
      <c r="B214" s="92"/>
      <c r="C214" s="30" t="s">
        <v>678</v>
      </c>
      <c r="D214" s="30"/>
      <c r="E214" s="30"/>
      <c r="F214" s="51">
        <v>1</v>
      </c>
      <c r="G214" s="87"/>
      <c r="H214" s="103" t="s">
        <v>717</v>
      </c>
      <c r="I214" s="103"/>
      <c r="J214" s="103"/>
      <c r="K214" s="93"/>
    </row>
    <row r="215" spans="2:11" customFormat="1" ht="15" customHeight="1" x14ac:dyDescent="0.2">
      <c r="B215" s="92"/>
      <c r="C215" s="30"/>
      <c r="D215" s="30"/>
      <c r="E215" s="30"/>
      <c r="F215" s="51">
        <v>2</v>
      </c>
      <c r="G215" s="87"/>
      <c r="H215" s="103" t="s">
        <v>718</v>
      </c>
      <c r="I215" s="103"/>
      <c r="J215" s="103"/>
      <c r="K215" s="93"/>
    </row>
    <row r="216" spans="2:11" customFormat="1" ht="15" customHeight="1" x14ac:dyDescent="0.2">
      <c r="B216" s="92"/>
      <c r="C216" s="30"/>
      <c r="D216" s="30"/>
      <c r="E216" s="30"/>
      <c r="F216" s="51">
        <v>3</v>
      </c>
      <c r="G216" s="87"/>
      <c r="H216" s="103" t="s">
        <v>719</v>
      </c>
      <c r="I216" s="103"/>
      <c r="J216" s="103"/>
      <c r="K216" s="93"/>
    </row>
    <row r="217" spans="2:11" customFormat="1" ht="15" customHeight="1" x14ac:dyDescent="0.2">
      <c r="B217" s="92"/>
      <c r="C217" s="30"/>
      <c r="D217" s="30"/>
      <c r="E217" s="30"/>
      <c r="F217" s="51">
        <v>4</v>
      </c>
      <c r="G217" s="87"/>
      <c r="H217" s="103" t="s">
        <v>720</v>
      </c>
      <c r="I217" s="103"/>
      <c r="J217" s="103"/>
      <c r="K217" s="93"/>
    </row>
    <row r="218" spans="2:11" customFormat="1" ht="12.75" customHeight="1" x14ac:dyDescent="0.2">
      <c r="B218" s="94"/>
      <c r="C218" s="95"/>
      <c r="D218" s="95"/>
      <c r="E218" s="95"/>
      <c r="F218" s="95"/>
      <c r="G218" s="95"/>
      <c r="H218" s="95"/>
      <c r="I218" s="95"/>
      <c r="J218" s="95"/>
      <c r="K218" s="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11 - ZŠ Chrustova - Cvičn...</vt:lpstr>
      <vt:lpstr>12 - ZŠ Chrustova - Cvičn...</vt:lpstr>
      <vt:lpstr>Pokyny pro vyplnění</vt:lpstr>
      <vt:lpstr>'11 - ZŠ Chrustova - Cvičn...'!Názvy_tisku</vt:lpstr>
      <vt:lpstr>'12 - ZŠ Chrustova - Cvičn...'!Názvy_tisku</vt:lpstr>
      <vt:lpstr>'Rekapitulace stavby'!Názvy_tisku</vt:lpstr>
      <vt:lpstr>'11 - ZŠ Chrustova - Cvičn...'!Oblast_tisku</vt:lpstr>
      <vt:lpstr>'12 - ZŠ Chrustova - Cvičn...'!Oblast_tisku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Nitka Radek</cp:lastModifiedBy>
  <dcterms:created xsi:type="dcterms:W3CDTF">2022-10-13T16:51:02Z</dcterms:created>
  <dcterms:modified xsi:type="dcterms:W3CDTF">2025-11-12T09:34:13Z</dcterms:modified>
</cp:coreProperties>
</file>